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omments4.xml" ContentType="application/vnd.openxmlformats-officedocument.spreadsheetml.comments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 updateLinks="never"/>
  <mc:AlternateContent xmlns:mc="http://schemas.openxmlformats.org/markup-compatibility/2006">
    <mc:Choice Requires="x15">
      <x15ac:absPath xmlns:x15ac="http://schemas.microsoft.com/office/spreadsheetml/2010/11/ac" url="https://bakertilly-my.sharepoint.com/personal/svanheesch_civicsystems_com/Documents/Documents/2022 Symposium/miExcel Payroll/"/>
    </mc:Choice>
  </mc:AlternateContent>
  <xr:revisionPtr revIDLastSave="5" documentId="8_{4D111A3F-7DA5-4161-B0DA-3230323E88FC}" xr6:coauthVersionLast="47" xr6:coauthVersionMax="47" xr10:uidLastSave="{CF06A6CD-8CC0-4108-A566-9781FB7D3778}"/>
  <bookViews>
    <workbookView xWindow="-57720" yWindow="-120" windowWidth="29040" windowHeight="15840" firstSheet="2" activeTab="8" xr2:uid="{00000000-000D-0000-FFFF-FFFF00000000}"/>
  </bookViews>
  <sheets>
    <sheet name="Employee Data" sheetId="1" r:id="rId1"/>
    <sheet name="Pay Codes" sheetId="2" r:id="rId2"/>
    <sheet name="941 tie out" sheetId="3" r:id="rId3"/>
    <sheet name="Productive Cost" sheetId="11" r:id="rId4"/>
    <sheet name="TimeImport" sheetId="4" r:id="rId5"/>
    <sheet name="TimeTable Import" sheetId="5" r:id="rId6"/>
    <sheet name="TimeKeepingImport" sheetId="12" r:id="rId7"/>
    <sheet name="Timekeeping Table" sheetId="13" r:id="rId8"/>
    <sheet name="Pay Grade Shedule" sheetId="14" r:id="rId9"/>
    <sheet name="Import deduction changes" sheetId="6" r:id="rId10"/>
    <sheet name="Update Hourly Wage" sheetId="7" r:id="rId11"/>
  </sheets>
  <externalReferences>
    <externalReference r:id="rId12"/>
  </externalReferences>
  <definedNames>
    <definedName name="_xlnm._FilterDatabase" localSheetId="0" hidden="1">'Employee Data'!$A$3:$N$99</definedName>
    <definedName name="_xlnm.Print_Area" localSheetId="3">'Productive Cost'!$A$2:$H$54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14" i="2" l="1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3" i="2"/>
  <c r="L44" i="2"/>
  <c r="L45" i="2"/>
  <c r="L46" i="2"/>
  <c r="L47" i="2"/>
  <c r="L48" i="2"/>
  <c r="L49" i="2"/>
  <c r="C6" i="1"/>
  <c r="D6" i="1"/>
  <c r="E6" i="1"/>
  <c r="F6" i="1"/>
  <c r="G6" i="1"/>
  <c r="H6" i="1"/>
  <c r="I6" i="1"/>
  <c r="J6" i="1"/>
  <c r="K6" i="1"/>
  <c r="L6" i="1"/>
  <c r="M6" i="1"/>
  <c r="N6" i="1"/>
  <c r="C7" i="1"/>
  <c r="D7" i="1"/>
  <c r="E7" i="1"/>
  <c r="F7" i="1"/>
  <c r="G7" i="1"/>
  <c r="H7" i="1"/>
  <c r="I7" i="1"/>
  <c r="J7" i="1"/>
  <c r="K7" i="1"/>
  <c r="L7" i="1"/>
  <c r="M7" i="1"/>
  <c r="N7" i="1"/>
  <c r="C8" i="1"/>
  <c r="D8" i="1"/>
  <c r="E8" i="1"/>
  <c r="F8" i="1"/>
  <c r="G8" i="1"/>
  <c r="H8" i="1"/>
  <c r="I8" i="1"/>
  <c r="J8" i="1"/>
  <c r="K8" i="1"/>
  <c r="L8" i="1"/>
  <c r="M8" i="1"/>
  <c r="N8" i="1"/>
  <c r="C9" i="1"/>
  <c r="D9" i="1"/>
  <c r="E9" i="1"/>
  <c r="F9" i="1"/>
  <c r="G9" i="1"/>
  <c r="H9" i="1"/>
  <c r="I9" i="1"/>
  <c r="J9" i="1"/>
  <c r="K9" i="1"/>
  <c r="L9" i="1"/>
  <c r="M9" i="1"/>
  <c r="N9" i="1"/>
  <c r="C10" i="1"/>
  <c r="D10" i="1"/>
  <c r="E10" i="1"/>
  <c r="F10" i="1"/>
  <c r="G10" i="1"/>
  <c r="H10" i="1"/>
  <c r="I10" i="1"/>
  <c r="J10" i="1"/>
  <c r="K10" i="1"/>
  <c r="L10" i="1"/>
  <c r="M10" i="1"/>
  <c r="N10" i="1"/>
  <c r="C11" i="1"/>
  <c r="D11" i="1"/>
  <c r="E11" i="1"/>
  <c r="F11" i="1"/>
  <c r="G11" i="1"/>
  <c r="H11" i="1"/>
  <c r="I11" i="1"/>
  <c r="J11" i="1"/>
  <c r="K11" i="1"/>
  <c r="L11" i="1"/>
  <c r="M11" i="1"/>
  <c r="N11" i="1"/>
  <c r="C12" i="1"/>
  <c r="D12" i="1"/>
  <c r="E12" i="1"/>
  <c r="F12" i="1"/>
  <c r="G12" i="1"/>
  <c r="H12" i="1"/>
  <c r="I12" i="1"/>
  <c r="J12" i="1"/>
  <c r="K12" i="1"/>
  <c r="L12" i="1"/>
  <c r="M12" i="1"/>
  <c r="N12" i="1"/>
  <c r="C13" i="1"/>
  <c r="D13" i="1"/>
  <c r="E13" i="1"/>
  <c r="F13" i="1"/>
  <c r="G13" i="1"/>
  <c r="H13" i="1"/>
  <c r="I13" i="1"/>
  <c r="J13" i="1"/>
  <c r="K13" i="1"/>
  <c r="L13" i="1"/>
  <c r="M13" i="1"/>
  <c r="N13" i="1"/>
  <c r="C14" i="1"/>
  <c r="D14" i="1"/>
  <c r="E14" i="1"/>
  <c r="F14" i="1"/>
  <c r="G14" i="1"/>
  <c r="H14" i="1"/>
  <c r="I14" i="1"/>
  <c r="J14" i="1"/>
  <c r="K14" i="1"/>
  <c r="L14" i="1"/>
  <c r="M14" i="1"/>
  <c r="N14" i="1"/>
  <c r="C15" i="1"/>
  <c r="D15" i="1"/>
  <c r="E15" i="1"/>
  <c r="F15" i="1"/>
  <c r="G15" i="1"/>
  <c r="H15" i="1"/>
  <c r="I15" i="1"/>
  <c r="J15" i="1"/>
  <c r="K15" i="1"/>
  <c r="L15" i="1"/>
  <c r="M15" i="1"/>
  <c r="N15" i="1"/>
  <c r="C16" i="1"/>
  <c r="D16" i="1"/>
  <c r="E16" i="1"/>
  <c r="F16" i="1"/>
  <c r="G16" i="1"/>
  <c r="H16" i="1"/>
  <c r="I16" i="1"/>
  <c r="J16" i="1"/>
  <c r="K16" i="1"/>
  <c r="L16" i="1"/>
  <c r="M16" i="1"/>
  <c r="N16" i="1"/>
  <c r="C17" i="1"/>
  <c r="D17" i="1"/>
  <c r="E17" i="1"/>
  <c r="F17" i="1"/>
  <c r="G17" i="1"/>
  <c r="H17" i="1"/>
  <c r="I17" i="1"/>
  <c r="J17" i="1"/>
  <c r="K17" i="1"/>
  <c r="L17" i="1"/>
  <c r="M17" i="1"/>
  <c r="N17" i="1"/>
  <c r="C18" i="1"/>
  <c r="D18" i="1"/>
  <c r="E18" i="1"/>
  <c r="F18" i="1"/>
  <c r="G18" i="1"/>
  <c r="H18" i="1"/>
  <c r="I18" i="1"/>
  <c r="J18" i="1"/>
  <c r="K18" i="1"/>
  <c r="L18" i="1"/>
  <c r="M18" i="1"/>
  <c r="N18" i="1"/>
  <c r="C19" i="1"/>
  <c r="D19" i="1"/>
  <c r="E19" i="1"/>
  <c r="F19" i="1"/>
  <c r="G19" i="1"/>
  <c r="H19" i="1"/>
  <c r="I19" i="1"/>
  <c r="J19" i="1"/>
  <c r="K19" i="1"/>
  <c r="L19" i="1"/>
  <c r="M19" i="1"/>
  <c r="N19" i="1"/>
  <c r="C20" i="1"/>
  <c r="D20" i="1"/>
  <c r="E20" i="1"/>
  <c r="F20" i="1"/>
  <c r="G20" i="1"/>
  <c r="H20" i="1"/>
  <c r="I20" i="1"/>
  <c r="J20" i="1"/>
  <c r="K20" i="1"/>
  <c r="L20" i="1"/>
  <c r="M20" i="1"/>
  <c r="N20" i="1"/>
  <c r="C21" i="1"/>
  <c r="D21" i="1"/>
  <c r="E21" i="1"/>
  <c r="F21" i="1"/>
  <c r="G21" i="1"/>
  <c r="H21" i="1"/>
  <c r="I21" i="1"/>
  <c r="J21" i="1"/>
  <c r="K21" i="1"/>
  <c r="L21" i="1"/>
  <c r="M21" i="1"/>
  <c r="N21" i="1"/>
  <c r="C22" i="1"/>
  <c r="D22" i="1"/>
  <c r="E22" i="1"/>
  <c r="F22" i="1"/>
  <c r="G22" i="1"/>
  <c r="H22" i="1"/>
  <c r="I22" i="1"/>
  <c r="J22" i="1"/>
  <c r="K22" i="1"/>
  <c r="L22" i="1"/>
  <c r="M22" i="1"/>
  <c r="N22" i="1"/>
  <c r="C23" i="1"/>
  <c r="D23" i="1"/>
  <c r="E23" i="1"/>
  <c r="F23" i="1"/>
  <c r="G23" i="1"/>
  <c r="H23" i="1"/>
  <c r="I23" i="1"/>
  <c r="J23" i="1"/>
  <c r="K23" i="1"/>
  <c r="L23" i="1"/>
  <c r="M23" i="1"/>
  <c r="N23" i="1"/>
  <c r="C24" i="1"/>
  <c r="D24" i="1"/>
  <c r="E24" i="1"/>
  <c r="F24" i="1"/>
  <c r="G24" i="1"/>
  <c r="H24" i="1"/>
  <c r="I24" i="1"/>
  <c r="J24" i="1"/>
  <c r="K24" i="1"/>
  <c r="L24" i="1"/>
  <c r="M24" i="1"/>
  <c r="N24" i="1"/>
  <c r="C25" i="1"/>
  <c r="D25" i="1"/>
  <c r="E25" i="1"/>
  <c r="F25" i="1"/>
  <c r="G25" i="1"/>
  <c r="H25" i="1"/>
  <c r="I25" i="1"/>
  <c r="J25" i="1"/>
  <c r="K25" i="1"/>
  <c r="L25" i="1"/>
  <c r="M25" i="1"/>
  <c r="N25" i="1"/>
  <c r="C26" i="1"/>
  <c r="D26" i="1"/>
  <c r="E26" i="1"/>
  <c r="F26" i="1"/>
  <c r="G26" i="1"/>
  <c r="H26" i="1"/>
  <c r="I26" i="1"/>
  <c r="J26" i="1"/>
  <c r="K26" i="1"/>
  <c r="L26" i="1"/>
  <c r="M26" i="1"/>
  <c r="N26" i="1"/>
  <c r="C27" i="1"/>
  <c r="D27" i="1"/>
  <c r="E27" i="1"/>
  <c r="F27" i="1"/>
  <c r="G27" i="1"/>
  <c r="H27" i="1"/>
  <c r="I27" i="1"/>
  <c r="J27" i="1"/>
  <c r="K27" i="1"/>
  <c r="L27" i="1"/>
  <c r="M27" i="1"/>
  <c r="N27" i="1"/>
  <c r="C28" i="1"/>
  <c r="D28" i="1"/>
  <c r="E28" i="1"/>
  <c r="F28" i="1"/>
  <c r="G28" i="1"/>
  <c r="H28" i="1"/>
  <c r="I28" i="1"/>
  <c r="J28" i="1"/>
  <c r="K28" i="1"/>
  <c r="L28" i="1"/>
  <c r="M28" i="1"/>
  <c r="N28" i="1"/>
  <c r="C29" i="1"/>
  <c r="D29" i="1"/>
  <c r="E29" i="1"/>
  <c r="F29" i="1"/>
  <c r="G29" i="1"/>
  <c r="H29" i="1"/>
  <c r="I29" i="1"/>
  <c r="J29" i="1"/>
  <c r="K29" i="1"/>
  <c r="L29" i="1"/>
  <c r="M29" i="1"/>
  <c r="N29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7" i="3"/>
  <c r="W10" i="13" l="1"/>
  <c r="O10" i="13"/>
  <c r="D10" i="13"/>
  <c r="C10" i="13"/>
  <c r="B10" i="13"/>
  <c r="C24" i="12"/>
  <c r="P12" i="4"/>
  <c r="P13" i="4"/>
  <c r="P14" i="4"/>
  <c r="P15" i="4"/>
  <c r="P16" i="4"/>
  <c r="P17" i="4"/>
  <c r="P18" i="4"/>
  <c r="P19" i="4"/>
  <c r="P20" i="4"/>
  <c r="P21" i="4"/>
  <c r="P22" i="4"/>
  <c r="P23" i="4"/>
  <c r="P24" i="4"/>
  <c r="P25" i="4"/>
  <c r="P26" i="4"/>
  <c r="P27" i="4"/>
  <c r="R12" i="4"/>
  <c r="R13" i="4"/>
  <c r="R14" i="4"/>
  <c r="R15" i="4"/>
  <c r="R16" i="4"/>
  <c r="R17" i="4"/>
  <c r="R18" i="4"/>
  <c r="R19" i="4"/>
  <c r="R20" i="4"/>
  <c r="R21" i="4"/>
  <c r="R22" i="4"/>
  <c r="R23" i="4"/>
  <c r="R24" i="4"/>
  <c r="R25" i="4"/>
  <c r="R26" i="4"/>
  <c r="R27" i="4"/>
  <c r="M28" i="4"/>
  <c r="L28" i="4"/>
  <c r="K28" i="4"/>
  <c r="J28" i="4"/>
  <c r="I28" i="4"/>
  <c r="B4" i="1"/>
  <c r="C4" i="1"/>
  <c r="D4" i="1"/>
  <c r="E4" i="1"/>
  <c r="F4" i="1"/>
  <c r="G4" i="1"/>
  <c r="H4" i="1"/>
  <c r="I4" i="1"/>
  <c r="J4" i="1"/>
  <c r="K4" i="1"/>
  <c r="L4" i="1"/>
  <c r="M4" i="1"/>
  <c r="N4" i="1"/>
  <c r="B5" i="1"/>
  <c r="C5" i="1"/>
  <c r="D5" i="1"/>
  <c r="E5" i="1"/>
  <c r="F5" i="1"/>
  <c r="G5" i="1"/>
  <c r="H5" i="1"/>
  <c r="I5" i="1"/>
  <c r="J5" i="1"/>
  <c r="K5" i="1"/>
  <c r="L5" i="1"/>
  <c r="M5" i="1"/>
  <c r="N5" i="1"/>
  <c r="X10" i="13" l="1"/>
  <c r="F9" i="7"/>
  <c r="F8" i="7"/>
  <c r="F7" i="7"/>
  <c r="F6" i="7"/>
  <c r="F5" i="7"/>
  <c r="B6" i="6"/>
  <c r="B7" i="6"/>
  <c r="B4" i="12"/>
  <c r="G4" i="12"/>
  <c r="X15" i="13" l="1"/>
  <c r="X16" i="13"/>
  <c r="T18" i="13"/>
  <c r="U18" i="13"/>
  <c r="V18" i="13"/>
  <c r="W16" i="13"/>
  <c r="W15" i="13"/>
  <c r="W14" i="13"/>
  <c r="W13" i="13"/>
  <c r="X13" i="13" s="1"/>
  <c r="W12" i="13"/>
  <c r="W11" i="13"/>
  <c r="W9" i="13"/>
  <c r="W8" i="13"/>
  <c r="O16" i="13"/>
  <c r="O15" i="13"/>
  <c r="O14" i="13"/>
  <c r="X14" i="13" s="1"/>
  <c r="O13" i="13"/>
  <c r="O12" i="13"/>
  <c r="O11" i="13"/>
  <c r="O9" i="13"/>
  <c r="O8" i="13"/>
  <c r="B11" i="13"/>
  <c r="H7" i="13"/>
  <c r="I7" i="13" s="1"/>
  <c r="J7" i="13" s="1"/>
  <c r="K7" i="13" s="1"/>
  <c r="L7" i="13" s="1"/>
  <c r="M7" i="13" s="1"/>
  <c r="N7" i="13" s="1"/>
  <c r="P7" i="13" s="1"/>
  <c r="Q7" i="13" s="1"/>
  <c r="R7" i="13" s="1"/>
  <c r="S7" i="13" s="1"/>
  <c r="T7" i="13" s="1"/>
  <c r="U7" i="13" s="1"/>
  <c r="V7" i="13" s="1"/>
  <c r="X12" i="13" l="1"/>
  <c r="X11" i="13"/>
  <c r="X9" i="13"/>
  <c r="W18" i="13"/>
  <c r="X8" i="13"/>
  <c r="O18" i="13"/>
  <c r="H11" i="14"/>
  <c r="I11" i="14"/>
  <c r="J11" i="14"/>
  <c r="K11" i="14"/>
  <c r="X18" i="13" l="1"/>
  <c r="H6" i="14"/>
  <c r="I6" i="14"/>
  <c r="J6" i="14"/>
  <c r="K6" i="14"/>
  <c r="H8" i="14"/>
  <c r="I8" i="14"/>
  <c r="J8" i="14"/>
  <c r="K8" i="14"/>
  <c r="H7" i="14"/>
  <c r="I7" i="14"/>
  <c r="J7" i="14"/>
  <c r="K7" i="14"/>
  <c r="H10" i="14"/>
  <c r="I10" i="14"/>
  <c r="J10" i="14"/>
  <c r="K10" i="14"/>
  <c r="H9" i="14"/>
  <c r="I9" i="14"/>
  <c r="J9" i="14"/>
  <c r="K9" i="14"/>
  <c r="I5" i="14"/>
  <c r="J5" i="14"/>
  <c r="K5" i="14"/>
  <c r="H5" i="14"/>
  <c r="R18" i="13" l="1"/>
  <c r="Q18" i="13"/>
  <c r="P18" i="13"/>
  <c r="N18" i="13"/>
  <c r="M18" i="13"/>
  <c r="L18" i="13"/>
  <c r="K18" i="13"/>
  <c r="J18" i="13"/>
  <c r="I18" i="13"/>
  <c r="H18" i="13"/>
  <c r="D11" i="13"/>
  <c r="C11" i="13"/>
  <c r="D9" i="13"/>
  <c r="C9" i="13"/>
  <c r="B9" i="13"/>
  <c r="D8" i="13"/>
  <c r="C8" i="13"/>
  <c r="B8" i="13"/>
  <c r="P9" i="5"/>
  <c r="D9" i="5"/>
  <c r="C9" i="5"/>
  <c r="B9" i="5"/>
  <c r="D10" i="5"/>
  <c r="D11" i="5"/>
  <c r="D12" i="5"/>
  <c r="D13" i="5"/>
  <c r="D14" i="5"/>
  <c r="D15" i="5"/>
  <c r="D8" i="5"/>
  <c r="B9" i="11"/>
  <c r="C10" i="5"/>
  <c r="C11" i="5"/>
  <c r="C12" i="5"/>
  <c r="C13" i="5"/>
  <c r="C14" i="5"/>
  <c r="C15" i="5"/>
  <c r="C8" i="5"/>
  <c r="I17" i="5"/>
  <c r="H17" i="5"/>
  <c r="P15" i="5"/>
  <c r="P14" i="5"/>
  <c r="P13" i="5"/>
  <c r="P12" i="5"/>
  <c r="P11" i="5"/>
  <c r="P10" i="5"/>
  <c r="P8" i="5"/>
  <c r="O17" i="5"/>
  <c r="N17" i="5"/>
  <c r="M17" i="5"/>
  <c r="L17" i="5"/>
  <c r="K17" i="5"/>
  <c r="J17" i="5"/>
  <c r="G17" i="5"/>
  <c r="F17" i="5"/>
  <c r="B8" i="5"/>
  <c r="S18" i="13" l="1"/>
  <c r="P17" i="5"/>
  <c r="T12" i="4"/>
  <c r="W19" i="4"/>
  <c r="W20" i="4"/>
  <c r="W21" i="4"/>
  <c r="W22" i="4"/>
  <c r="W23" i="4"/>
  <c r="W24" i="4"/>
  <c r="W25" i="4"/>
  <c r="W26" i="4"/>
  <c r="W27" i="4"/>
  <c r="W12" i="4"/>
  <c r="W13" i="4"/>
  <c r="W14" i="4"/>
  <c r="W15" i="4"/>
  <c r="W16" i="4"/>
  <c r="W17" i="4"/>
  <c r="W18" i="4"/>
  <c r="W11" i="4"/>
  <c r="I4" i="4"/>
  <c r="T18" i="4" s="1"/>
  <c r="B4" i="4"/>
  <c r="O28" i="4"/>
  <c r="N28" i="4"/>
  <c r="H28" i="4"/>
  <c r="G28" i="4"/>
  <c r="F28" i="4"/>
  <c r="E28" i="4"/>
  <c r="D28" i="4"/>
  <c r="C28" i="4"/>
  <c r="B28" i="4"/>
  <c r="Q27" i="4"/>
  <c r="Q26" i="4"/>
  <c r="Q25" i="4"/>
  <c r="Q24" i="4"/>
  <c r="Q23" i="4"/>
  <c r="Q22" i="4"/>
  <c r="Q21" i="4"/>
  <c r="Q20" i="4"/>
  <c r="Q19" i="4"/>
  <c r="Q18" i="4"/>
  <c r="Q17" i="4"/>
  <c r="Q16" i="4"/>
  <c r="Q15" i="4"/>
  <c r="Q14" i="4"/>
  <c r="Q13" i="4"/>
  <c r="Q12" i="4"/>
  <c r="R11" i="4"/>
  <c r="Q11" i="4"/>
  <c r="P11" i="4"/>
  <c r="P28" i="4" s="1"/>
  <c r="O10" i="4"/>
  <c r="N10" i="4" s="1"/>
  <c r="M10" i="4" s="1"/>
  <c r="L10" i="4" s="1"/>
  <c r="K10" i="4" s="1"/>
  <c r="J10" i="4" s="1"/>
  <c r="I10" i="4" s="1"/>
  <c r="H10" i="4" s="1"/>
  <c r="G10" i="4" s="1"/>
  <c r="F10" i="4" s="1"/>
  <c r="E10" i="4" s="1"/>
  <c r="D10" i="4" s="1"/>
  <c r="C10" i="4" s="1"/>
  <c r="B10" i="4" s="1"/>
  <c r="T25" i="4" l="1"/>
  <c r="T17" i="4"/>
  <c r="T11" i="4"/>
  <c r="T24" i="4"/>
  <c r="T16" i="4"/>
  <c r="T23" i="4"/>
  <c r="T15" i="4"/>
  <c r="T22" i="4"/>
  <c r="T14" i="4"/>
  <c r="T21" i="4"/>
  <c r="T13" i="4"/>
  <c r="T20" i="4"/>
  <c r="T27" i="4"/>
  <c r="T19" i="4"/>
  <c r="T26" i="4"/>
  <c r="R29" i="4"/>
  <c r="R28" i="4"/>
  <c r="Q28" i="4"/>
  <c r="L6" i="2" l="1"/>
  <c r="L7" i="2"/>
  <c r="L8" i="2"/>
  <c r="L9" i="2"/>
  <c r="L10" i="2"/>
  <c r="L11" i="2"/>
  <c r="L12" i="2"/>
  <c r="L13" i="2"/>
  <c r="B54" i="11" l="1"/>
  <c r="G13" i="11"/>
  <c r="B35" i="11"/>
  <c r="B36" i="11"/>
  <c r="B34" i="11"/>
  <c r="B33" i="11"/>
  <c r="B32" i="11"/>
  <c r="B31" i="11"/>
  <c r="B25" i="11"/>
  <c r="B53" i="11" s="1"/>
  <c r="B24" i="11"/>
  <c r="B52" i="11" s="1"/>
  <c r="B23" i="11"/>
  <c r="B51" i="11" s="1"/>
  <c r="B22" i="11"/>
  <c r="B50" i="11" s="1"/>
  <c r="B21" i="11"/>
  <c r="B49" i="11" s="1"/>
  <c r="B17" i="11"/>
  <c r="B45" i="11" s="1"/>
  <c r="B18" i="11"/>
  <c r="B46" i="11" s="1"/>
  <c r="B19" i="11"/>
  <c r="B47" i="11" s="1"/>
  <c r="G23" i="11"/>
  <c r="E23" i="11"/>
  <c r="E24" i="11"/>
  <c r="G24" i="11"/>
  <c r="G18" i="11"/>
  <c r="E18" i="11"/>
  <c r="F23" i="11" l="1"/>
  <c r="F24" i="11"/>
  <c r="F18" i="11"/>
  <c r="E20" i="11"/>
  <c r="G20" i="11"/>
  <c r="G36" i="11"/>
  <c r="G35" i="11"/>
  <c r="G34" i="11"/>
  <c r="G33" i="11"/>
  <c r="G32" i="11"/>
  <c r="G31" i="11"/>
  <c r="G25" i="11"/>
  <c r="E25" i="11"/>
  <c r="G22" i="11"/>
  <c r="E22" i="11"/>
  <c r="G21" i="11"/>
  <c r="E21" i="11"/>
  <c r="B20" i="11"/>
  <c r="B48" i="11" s="1"/>
  <c r="G19" i="11"/>
  <c r="E19" i="11"/>
  <c r="G17" i="11"/>
  <c r="E17" i="11"/>
  <c r="E13" i="11"/>
  <c r="C13" i="11"/>
  <c r="B13" i="11"/>
  <c r="G11" i="11"/>
  <c r="B11" i="11"/>
  <c r="G7" i="11"/>
  <c r="F7" i="11"/>
  <c r="D7" i="11"/>
  <c r="B7" i="11"/>
  <c r="G5" i="11"/>
  <c r="G9" i="11" s="1"/>
  <c r="F22" i="11" l="1"/>
  <c r="F19" i="11"/>
  <c r="F17" i="11"/>
  <c r="F25" i="11"/>
  <c r="F21" i="11"/>
  <c r="G37" i="11"/>
  <c r="G26" i="11"/>
  <c r="F20" i="11"/>
  <c r="E26" i="11"/>
  <c r="C53" i="11" s="1"/>
  <c r="C48" i="11" l="1"/>
  <c r="C47" i="11"/>
  <c r="C50" i="11"/>
  <c r="C54" i="11"/>
  <c r="C46" i="11"/>
  <c r="C52" i="11"/>
  <c r="C51" i="11"/>
  <c r="C49" i="11"/>
  <c r="C42" i="11"/>
  <c r="F37" i="11"/>
  <c r="F26" i="11"/>
  <c r="E35" i="11"/>
  <c r="F35" i="11" s="1"/>
  <c r="E33" i="11"/>
  <c r="F33" i="11" s="1"/>
  <c r="E31" i="11"/>
  <c r="F31" i="11" s="1"/>
  <c r="E36" i="11"/>
  <c r="F36" i="11" s="1"/>
  <c r="E34" i="11"/>
  <c r="F34" i="11" s="1"/>
  <c r="E32" i="11"/>
  <c r="F32" i="11" s="1"/>
  <c r="C45" i="11"/>
  <c r="C40" i="11" l="1"/>
  <c r="B5" i="6"/>
  <c r="S4" i="3"/>
  <c r="M7" i="3"/>
  <c r="N7" i="3"/>
  <c r="O7" i="3"/>
  <c r="M8" i="3"/>
  <c r="N8" i="3"/>
  <c r="O8" i="3"/>
  <c r="M9" i="3"/>
  <c r="N9" i="3"/>
  <c r="O9" i="3"/>
  <c r="M10" i="3"/>
  <c r="N10" i="3"/>
  <c r="O10" i="3"/>
  <c r="M11" i="3"/>
  <c r="N11" i="3"/>
  <c r="O11" i="3"/>
  <c r="M12" i="3"/>
  <c r="N12" i="3"/>
  <c r="O12" i="3"/>
  <c r="M13" i="3"/>
  <c r="N13" i="3"/>
  <c r="O13" i="3"/>
  <c r="M14" i="3"/>
  <c r="N14" i="3"/>
  <c r="O14" i="3"/>
  <c r="M15" i="3"/>
  <c r="N15" i="3"/>
  <c r="O15" i="3"/>
  <c r="M16" i="3"/>
  <c r="N16" i="3"/>
  <c r="O16" i="3"/>
  <c r="M17" i="3"/>
  <c r="N17" i="3"/>
  <c r="O17" i="3"/>
  <c r="M18" i="3"/>
  <c r="N18" i="3"/>
  <c r="O18" i="3"/>
  <c r="M19" i="3"/>
  <c r="N19" i="3"/>
  <c r="O19" i="3"/>
  <c r="M20" i="3"/>
  <c r="N20" i="3"/>
  <c r="O20" i="3"/>
  <c r="M21" i="3"/>
  <c r="N21" i="3"/>
  <c r="O21" i="3"/>
  <c r="M22" i="3"/>
  <c r="N22" i="3"/>
  <c r="O22" i="3"/>
  <c r="M23" i="3"/>
  <c r="N23" i="3"/>
  <c r="O23" i="3"/>
  <c r="M24" i="3"/>
  <c r="N24" i="3"/>
  <c r="O24" i="3"/>
  <c r="M25" i="3"/>
  <c r="N25" i="3"/>
  <c r="O25" i="3"/>
  <c r="M26" i="3"/>
  <c r="N26" i="3"/>
  <c r="O26" i="3"/>
  <c r="M27" i="3"/>
  <c r="N27" i="3"/>
  <c r="O27" i="3"/>
  <c r="M28" i="3"/>
  <c r="N28" i="3"/>
  <c r="O28" i="3"/>
  <c r="M29" i="3"/>
  <c r="N29" i="3"/>
  <c r="O29" i="3"/>
  <c r="M30" i="3"/>
  <c r="N30" i="3"/>
  <c r="O30" i="3"/>
  <c r="M31" i="3"/>
  <c r="N31" i="3"/>
  <c r="O31" i="3"/>
  <c r="M32" i="3"/>
  <c r="N32" i="3"/>
  <c r="O32" i="3"/>
  <c r="M33" i="3"/>
  <c r="N33" i="3"/>
  <c r="O33" i="3"/>
  <c r="M34" i="3"/>
  <c r="N34" i="3"/>
  <c r="O34" i="3"/>
  <c r="M35" i="3"/>
  <c r="N35" i="3"/>
  <c r="O35" i="3"/>
  <c r="M36" i="3"/>
  <c r="N36" i="3"/>
  <c r="O36" i="3"/>
  <c r="M37" i="3"/>
  <c r="N37" i="3"/>
  <c r="O37" i="3"/>
  <c r="M38" i="3"/>
  <c r="N38" i="3"/>
  <c r="O38" i="3"/>
  <c r="M39" i="3"/>
  <c r="N39" i="3"/>
  <c r="O39" i="3"/>
  <c r="M40" i="3"/>
  <c r="N40" i="3"/>
  <c r="O40" i="3"/>
  <c r="M41" i="3"/>
  <c r="N41" i="3"/>
  <c r="O41" i="3"/>
  <c r="M42" i="3"/>
  <c r="N42" i="3"/>
  <c r="O42" i="3"/>
  <c r="M43" i="3"/>
  <c r="N43" i="3"/>
  <c r="O43" i="3"/>
  <c r="M44" i="3"/>
  <c r="N44" i="3"/>
  <c r="O44" i="3"/>
  <c r="M45" i="3"/>
  <c r="N45" i="3"/>
  <c r="O45" i="3"/>
  <c r="M46" i="3"/>
  <c r="N46" i="3"/>
  <c r="O46" i="3"/>
  <c r="M47" i="3"/>
  <c r="N47" i="3"/>
  <c r="O47" i="3"/>
  <c r="M48" i="3"/>
  <c r="N48" i="3"/>
  <c r="O48" i="3"/>
  <c r="M49" i="3"/>
  <c r="N49" i="3"/>
  <c r="O49" i="3"/>
  <c r="M50" i="3"/>
  <c r="N50" i="3"/>
  <c r="O50" i="3"/>
  <c r="M51" i="3"/>
  <c r="N51" i="3"/>
  <c r="O51" i="3"/>
  <c r="M52" i="3"/>
  <c r="N52" i="3"/>
  <c r="O52" i="3"/>
  <c r="M53" i="3"/>
  <c r="N53" i="3"/>
  <c r="O53" i="3"/>
  <c r="M54" i="3"/>
  <c r="N54" i="3"/>
  <c r="O54" i="3"/>
  <c r="M55" i="3"/>
  <c r="N55" i="3"/>
  <c r="O55" i="3"/>
  <c r="M56" i="3"/>
  <c r="N56" i="3"/>
  <c r="O56" i="3"/>
  <c r="M57" i="3"/>
  <c r="N57" i="3"/>
  <c r="O57" i="3"/>
  <c r="M58" i="3"/>
  <c r="N58" i="3"/>
  <c r="O58" i="3"/>
  <c r="M59" i="3"/>
  <c r="N59" i="3"/>
  <c r="O59" i="3"/>
  <c r="M60" i="3"/>
  <c r="N60" i="3"/>
  <c r="O60" i="3"/>
  <c r="M61" i="3"/>
  <c r="N61" i="3"/>
  <c r="O61" i="3"/>
  <c r="M62" i="3"/>
  <c r="N62" i="3"/>
  <c r="O62" i="3"/>
  <c r="M63" i="3"/>
  <c r="N63" i="3"/>
  <c r="O63" i="3"/>
  <c r="M64" i="3"/>
  <c r="N64" i="3"/>
  <c r="O64" i="3"/>
  <c r="M65" i="3"/>
  <c r="N65" i="3"/>
  <c r="O65" i="3"/>
  <c r="M66" i="3"/>
  <c r="N66" i="3"/>
  <c r="O66" i="3"/>
  <c r="M67" i="3"/>
  <c r="N67" i="3"/>
  <c r="O67" i="3"/>
  <c r="M68" i="3"/>
  <c r="N68" i="3"/>
  <c r="O68" i="3"/>
  <c r="M69" i="3"/>
  <c r="N69" i="3"/>
  <c r="O69" i="3"/>
  <c r="M70" i="3"/>
  <c r="N70" i="3"/>
  <c r="O70" i="3"/>
  <c r="M71" i="3"/>
  <c r="N71" i="3"/>
  <c r="O71" i="3"/>
  <c r="M72" i="3"/>
  <c r="N72" i="3"/>
  <c r="O72" i="3"/>
  <c r="M73" i="3"/>
  <c r="N73" i="3"/>
  <c r="O73" i="3"/>
  <c r="M74" i="3"/>
  <c r="N74" i="3"/>
  <c r="O74" i="3"/>
  <c r="M75" i="3"/>
  <c r="N75" i="3"/>
  <c r="O75" i="3"/>
  <c r="M76" i="3"/>
  <c r="N76" i="3"/>
  <c r="O76" i="3"/>
  <c r="M77" i="3"/>
  <c r="N77" i="3"/>
  <c r="O77" i="3"/>
  <c r="M78" i="3"/>
  <c r="N78" i="3"/>
  <c r="O78" i="3"/>
  <c r="M79" i="3"/>
  <c r="N79" i="3"/>
  <c r="O79" i="3"/>
  <c r="M80" i="3"/>
  <c r="N80" i="3"/>
  <c r="O80" i="3"/>
  <c r="M81" i="3"/>
  <c r="N81" i="3"/>
  <c r="O81" i="3"/>
  <c r="M82" i="3"/>
  <c r="N82" i="3"/>
  <c r="O82" i="3"/>
  <c r="M83" i="3"/>
  <c r="N83" i="3"/>
  <c r="O83" i="3"/>
  <c r="M84" i="3"/>
  <c r="N84" i="3"/>
  <c r="O84" i="3"/>
  <c r="M85" i="3"/>
  <c r="N85" i="3"/>
  <c r="O85" i="3"/>
  <c r="M86" i="3"/>
  <c r="N86" i="3"/>
  <c r="O86" i="3"/>
  <c r="M87" i="3"/>
  <c r="N87" i="3"/>
  <c r="O87" i="3"/>
  <c r="M88" i="3"/>
  <c r="N88" i="3"/>
  <c r="O88" i="3"/>
  <c r="M89" i="3"/>
  <c r="N89" i="3"/>
  <c r="O89" i="3"/>
  <c r="M90" i="3"/>
  <c r="N90" i="3"/>
  <c r="O90" i="3"/>
  <c r="M91" i="3"/>
  <c r="N91" i="3"/>
  <c r="O91" i="3"/>
  <c r="M92" i="3"/>
  <c r="N92" i="3"/>
  <c r="O92" i="3"/>
  <c r="M93" i="3"/>
  <c r="N93" i="3"/>
  <c r="O93" i="3"/>
  <c r="M94" i="3"/>
  <c r="N94" i="3"/>
  <c r="O94" i="3"/>
  <c r="M95" i="3"/>
  <c r="N95" i="3"/>
  <c r="O95" i="3"/>
  <c r="M96" i="3"/>
  <c r="N96" i="3"/>
  <c r="O96" i="3"/>
  <c r="M97" i="3"/>
  <c r="N97" i="3"/>
  <c r="O97" i="3"/>
  <c r="M98" i="3"/>
  <c r="N98" i="3"/>
  <c r="O98" i="3"/>
  <c r="M99" i="3"/>
  <c r="N99" i="3"/>
  <c r="O99" i="3"/>
  <c r="M100" i="3"/>
  <c r="N100" i="3"/>
  <c r="O100" i="3"/>
  <c r="M101" i="3"/>
  <c r="N101" i="3"/>
  <c r="O101" i="3"/>
  <c r="M102" i="3"/>
  <c r="N102" i="3"/>
  <c r="O102" i="3"/>
  <c r="L102" i="3"/>
  <c r="L101" i="3"/>
  <c r="L100" i="3"/>
  <c r="L99" i="3"/>
  <c r="L98" i="3"/>
  <c r="L97" i="3"/>
  <c r="L96" i="3"/>
  <c r="L95" i="3"/>
  <c r="L94" i="3"/>
  <c r="L93" i="3"/>
  <c r="L92" i="3"/>
  <c r="L91" i="3"/>
  <c r="L90" i="3"/>
  <c r="L89" i="3"/>
  <c r="L88" i="3"/>
  <c r="L87" i="3"/>
  <c r="L86" i="3"/>
  <c r="L85" i="3"/>
  <c r="L84" i="3"/>
  <c r="L83" i="3"/>
  <c r="L82" i="3"/>
  <c r="L81" i="3"/>
  <c r="L80" i="3"/>
  <c r="L79" i="3"/>
  <c r="L78" i="3"/>
  <c r="L77" i="3"/>
  <c r="L76" i="3"/>
  <c r="L75" i="3"/>
  <c r="L74" i="3"/>
  <c r="L73" i="3"/>
  <c r="L72" i="3"/>
  <c r="L71" i="3"/>
  <c r="L70" i="3"/>
  <c r="L69" i="3"/>
  <c r="L68" i="3"/>
  <c r="L67" i="3"/>
  <c r="L66" i="3"/>
  <c r="L65" i="3"/>
  <c r="L64" i="3"/>
  <c r="L63" i="3"/>
  <c r="L62" i="3"/>
  <c r="L61" i="3"/>
  <c r="L60" i="3"/>
  <c r="L59" i="3"/>
  <c r="L58" i="3"/>
  <c r="L57" i="3"/>
  <c r="L56" i="3"/>
  <c r="L55" i="3"/>
  <c r="L54" i="3"/>
  <c r="L53" i="3"/>
  <c r="L52" i="3"/>
  <c r="L51" i="3"/>
  <c r="L50" i="3"/>
  <c r="L49" i="3"/>
  <c r="L48" i="3"/>
  <c r="L47" i="3"/>
  <c r="L46" i="3"/>
  <c r="L45" i="3"/>
  <c r="L44" i="3"/>
  <c r="L43" i="3"/>
  <c r="L42" i="3"/>
  <c r="L41" i="3"/>
  <c r="L40" i="3"/>
  <c r="L39" i="3"/>
  <c r="L38" i="3"/>
  <c r="L37" i="3"/>
  <c r="L36" i="3"/>
  <c r="L35" i="3"/>
  <c r="L34" i="3"/>
  <c r="L33" i="3"/>
  <c r="L32" i="3"/>
  <c r="L31" i="3"/>
  <c r="L30" i="3"/>
  <c r="L29" i="3"/>
  <c r="L28" i="3"/>
  <c r="L27" i="3"/>
  <c r="L26" i="3"/>
  <c r="L25" i="3"/>
  <c r="L24" i="3"/>
  <c r="L23" i="3"/>
  <c r="L22" i="3"/>
  <c r="L21" i="3"/>
  <c r="L20" i="3"/>
  <c r="L19" i="3"/>
  <c r="L18" i="3"/>
  <c r="L17" i="3"/>
  <c r="L16" i="3"/>
  <c r="L15" i="3"/>
  <c r="L14" i="3"/>
  <c r="L13" i="3"/>
  <c r="L12" i="3"/>
  <c r="L11" i="3"/>
  <c r="L10" i="3"/>
  <c r="L9" i="3"/>
  <c r="L8" i="3"/>
  <c r="L7" i="3"/>
  <c r="G7" i="3"/>
  <c r="H7" i="3"/>
  <c r="I7" i="3"/>
  <c r="J7" i="3"/>
  <c r="K7" i="3"/>
  <c r="G8" i="3"/>
  <c r="H8" i="3"/>
  <c r="I8" i="3"/>
  <c r="J8" i="3"/>
  <c r="K8" i="3"/>
  <c r="G9" i="3"/>
  <c r="H9" i="3"/>
  <c r="I9" i="3"/>
  <c r="J9" i="3"/>
  <c r="K9" i="3"/>
  <c r="G10" i="3"/>
  <c r="H10" i="3"/>
  <c r="I10" i="3"/>
  <c r="J10" i="3"/>
  <c r="K10" i="3"/>
  <c r="G11" i="3"/>
  <c r="H11" i="3"/>
  <c r="I11" i="3"/>
  <c r="J11" i="3"/>
  <c r="K11" i="3"/>
  <c r="G12" i="3"/>
  <c r="H12" i="3"/>
  <c r="I12" i="3"/>
  <c r="J12" i="3"/>
  <c r="K12" i="3"/>
  <c r="G13" i="3"/>
  <c r="H13" i="3"/>
  <c r="I13" i="3"/>
  <c r="J13" i="3"/>
  <c r="K13" i="3"/>
  <c r="G14" i="3"/>
  <c r="H14" i="3"/>
  <c r="I14" i="3"/>
  <c r="J14" i="3"/>
  <c r="K14" i="3"/>
  <c r="G15" i="3"/>
  <c r="H15" i="3"/>
  <c r="I15" i="3"/>
  <c r="J15" i="3"/>
  <c r="K15" i="3"/>
  <c r="G16" i="3"/>
  <c r="H16" i="3"/>
  <c r="I16" i="3"/>
  <c r="J16" i="3"/>
  <c r="K16" i="3"/>
  <c r="G17" i="3"/>
  <c r="H17" i="3"/>
  <c r="I17" i="3"/>
  <c r="J17" i="3"/>
  <c r="K17" i="3"/>
  <c r="G18" i="3"/>
  <c r="H18" i="3"/>
  <c r="I18" i="3"/>
  <c r="J18" i="3"/>
  <c r="K18" i="3"/>
  <c r="G19" i="3"/>
  <c r="H19" i="3"/>
  <c r="I19" i="3"/>
  <c r="J19" i="3"/>
  <c r="K19" i="3"/>
  <c r="G20" i="3"/>
  <c r="H20" i="3"/>
  <c r="I20" i="3"/>
  <c r="J20" i="3"/>
  <c r="K20" i="3"/>
  <c r="G21" i="3"/>
  <c r="H21" i="3"/>
  <c r="I21" i="3"/>
  <c r="J21" i="3"/>
  <c r="K21" i="3"/>
  <c r="G22" i="3"/>
  <c r="H22" i="3"/>
  <c r="I22" i="3"/>
  <c r="J22" i="3"/>
  <c r="K22" i="3"/>
  <c r="G23" i="3"/>
  <c r="H23" i="3"/>
  <c r="I23" i="3"/>
  <c r="J23" i="3"/>
  <c r="K23" i="3"/>
  <c r="G24" i="3"/>
  <c r="H24" i="3"/>
  <c r="I24" i="3"/>
  <c r="J24" i="3"/>
  <c r="K24" i="3"/>
  <c r="G25" i="3"/>
  <c r="H25" i="3"/>
  <c r="I25" i="3"/>
  <c r="J25" i="3"/>
  <c r="K25" i="3"/>
  <c r="G26" i="3"/>
  <c r="H26" i="3"/>
  <c r="I26" i="3"/>
  <c r="J26" i="3"/>
  <c r="K26" i="3"/>
  <c r="G27" i="3"/>
  <c r="H27" i="3"/>
  <c r="I27" i="3"/>
  <c r="J27" i="3"/>
  <c r="K27" i="3"/>
  <c r="G28" i="3"/>
  <c r="H28" i="3"/>
  <c r="I28" i="3"/>
  <c r="J28" i="3"/>
  <c r="K28" i="3"/>
  <c r="G29" i="3"/>
  <c r="H29" i="3"/>
  <c r="I29" i="3"/>
  <c r="J29" i="3"/>
  <c r="K29" i="3"/>
  <c r="G30" i="3"/>
  <c r="H30" i="3"/>
  <c r="I30" i="3"/>
  <c r="J30" i="3"/>
  <c r="K30" i="3"/>
  <c r="G31" i="3"/>
  <c r="H31" i="3"/>
  <c r="I31" i="3"/>
  <c r="J31" i="3"/>
  <c r="K31" i="3"/>
  <c r="G32" i="3"/>
  <c r="H32" i="3"/>
  <c r="I32" i="3"/>
  <c r="J32" i="3"/>
  <c r="K32" i="3"/>
  <c r="G33" i="3"/>
  <c r="H33" i="3"/>
  <c r="I33" i="3"/>
  <c r="J33" i="3"/>
  <c r="K33" i="3"/>
  <c r="G34" i="3"/>
  <c r="H34" i="3"/>
  <c r="I34" i="3"/>
  <c r="J34" i="3"/>
  <c r="K34" i="3"/>
  <c r="G35" i="3"/>
  <c r="H35" i="3"/>
  <c r="I35" i="3"/>
  <c r="J35" i="3"/>
  <c r="K35" i="3"/>
  <c r="G36" i="3"/>
  <c r="H36" i="3"/>
  <c r="I36" i="3"/>
  <c r="J36" i="3"/>
  <c r="K36" i="3"/>
  <c r="G37" i="3"/>
  <c r="H37" i="3"/>
  <c r="I37" i="3"/>
  <c r="J37" i="3"/>
  <c r="K37" i="3"/>
  <c r="G38" i="3"/>
  <c r="H38" i="3"/>
  <c r="I38" i="3"/>
  <c r="J38" i="3"/>
  <c r="K38" i="3"/>
  <c r="G39" i="3"/>
  <c r="H39" i="3"/>
  <c r="I39" i="3"/>
  <c r="J39" i="3"/>
  <c r="K39" i="3"/>
  <c r="G40" i="3"/>
  <c r="H40" i="3"/>
  <c r="I40" i="3"/>
  <c r="J40" i="3"/>
  <c r="K40" i="3"/>
  <c r="G41" i="3"/>
  <c r="H41" i="3"/>
  <c r="I41" i="3"/>
  <c r="J41" i="3"/>
  <c r="K41" i="3"/>
  <c r="G42" i="3"/>
  <c r="H42" i="3"/>
  <c r="I42" i="3"/>
  <c r="J42" i="3"/>
  <c r="K42" i="3"/>
  <c r="G43" i="3"/>
  <c r="H43" i="3"/>
  <c r="I43" i="3"/>
  <c r="J43" i="3"/>
  <c r="K43" i="3"/>
  <c r="G44" i="3"/>
  <c r="H44" i="3"/>
  <c r="I44" i="3"/>
  <c r="J44" i="3"/>
  <c r="K44" i="3"/>
  <c r="G45" i="3"/>
  <c r="H45" i="3"/>
  <c r="I45" i="3"/>
  <c r="J45" i="3"/>
  <c r="K45" i="3"/>
  <c r="G46" i="3"/>
  <c r="H46" i="3"/>
  <c r="I46" i="3"/>
  <c r="J46" i="3"/>
  <c r="K46" i="3"/>
  <c r="G47" i="3"/>
  <c r="H47" i="3"/>
  <c r="I47" i="3"/>
  <c r="J47" i="3"/>
  <c r="K47" i="3"/>
  <c r="G48" i="3"/>
  <c r="H48" i="3"/>
  <c r="I48" i="3"/>
  <c r="J48" i="3"/>
  <c r="K48" i="3"/>
  <c r="G49" i="3"/>
  <c r="H49" i="3"/>
  <c r="I49" i="3"/>
  <c r="J49" i="3"/>
  <c r="K49" i="3"/>
  <c r="G50" i="3"/>
  <c r="H50" i="3"/>
  <c r="I50" i="3"/>
  <c r="J50" i="3"/>
  <c r="K50" i="3"/>
  <c r="G51" i="3"/>
  <c r="H51" i="3"/>
  <c r="I51" i="3"/>
  <c r="J51" i="3"/>
  <c r="K51" i="3"/>
  <c r="G52" i="3"/>
  <c r="H52" i="3"/>
  <c r="I52" i="3"/>
  <c r="J52" i="3"/>
  <c r="K52" i="3"/>
  <c r="G53" i="3"/>
  <c r="H53" i="3"/>
  <c r="I53" i="3"/>
  <c r="J53" i="3"/>
  <c r="K53" i="3"/>
  <c r="G54" i="3"/>
  <c r="H54" i="3"/>
  <c r="I54" i="3"/>
  <c r="J54" i="3"/>
  <c r="K54" i="3"/>
  <c r="G55" i="3"/>
  <c r="H55" i="3"/>
  <c r="I55" i="3"/>
  <c r="J55" i="3"/>
  <c r="K55" i="3"/>
  <c r="G56" i="3"/>
  <c r="H56" i="3"/>
  <c r="I56" i="3"/>
  <c r="J56" i="3"/>
  <c r="K56" i="3"/>
  <c r="G57" i="3"/>
  <c r="H57" i="3"/>
  <c r="I57" i="3"/>
  <c r="J57" i="3"/>
  <c r="K57" i="3"/>
  <c r="G58" i="3"/>
  <c r="H58" i="3"/>
  <c r="I58" i="3"/>
  <c r="J58" i="3"/>
  <c r="K58" i="3"/>
  <c r="G59" i="3"/>
  <c r="H59" i="3"/>
  <c r="I59" i="3"/>
  <c r="J59" i="3"/>
  <c r="K59" i="3"/>
  <c r="G60" i="3"/>
  <c r="H60" i="3"/>
  <c r="I60" i="3"/>
  <c r="J60" i="3"/>
  <c r="K60" i="3"/>
  <c r="G61" i="3"/>
  <c r="H61" i="3"/>
  <c r="I61" i="3"/>
  <c r="J61" i="3"/>
  <c r="K61" i="3"/>
  <c r="G62" i="3"/>
  <c r="H62" i="3"/>
  <c r="I62" i="3"/>
  <c r="J62" i="3"/>
  <c r="K62" i="3"/>
  <c r="G63" i="3"/>
  <c r="H63" i="3"/>
  <c r="I63" i="3"/>
  <c r="J63" i="3"/>
  <c r="K63" i="3"/>
  <c r="G64" i="3"/>
  <c r="H64" i="3"/>
  <c r="I64" i="3"/>
  <c r="J64" i="3"/>
  <c r="K64" i="3"/>
  <c r="G65" i="3"/>
  <c r="H65" i="3"/>
  <c r="I65" i="3"/>
  <c r="J65" i="3"/>
  <c r="K65" i="3"/>
  <c r="G66" i="3"/>
  <c r="H66" i="3"/>
  <c r="I66" i="3"/>
  <c r="J66" i="3"/>
  <c r="K66" i="3"/>
  <c r="G67" i="3"/>
  <c r="H67" i="3"/>
  <c r="I67" i="3"/>
  <c r="J67" i="3"/>
  <c r="K67" i="3"/>
  <c r="G68" i="3"/>
  <c r="H68" i="3"/>
  <c r="I68" i="3"/>
  <c r="J68" i="3"/>
  <c r="K68" i="3"/>
  <c r="G69" i="3"/>
  <c r="H69" i="3"/>
  <c r="I69" i="3"/>
  <c r="J69" i="3"/>
  <c r="K69" i="3"/>
  <c r="G70" i="3"/>
  <c r="H70" i="3"/>
  <c r="I70" i="3"/>
  <c r="J70" i="3"/>
  <c r="K70" i="3"/>
  <c r="G71" i="3"/>
  <c r="H71" i="3"/>
  <c r="I71" i="3"/>
  <c r="J71" i="3"/>
  <c r="K71" i="3"/>
  <c r="G72" i="3"/>
  <c r="H72" i="3"/>
  <c r="I72" i="3"/>
  <c r="J72" i="3"/>
  <c r="K72" i="3"/>
  <c r="G73" i="3"/>
  <c r="H73" i="3"/>
  <c r="I73" i="3"/>
  <c r="J73" i="3"/>
  <c r="K73" i="3"/>
  <c r="G74" i="3"/>
  <c r="H74" i="3"/>
  <c r="I74" i="3"/>
  <c r="J74" i="3"/>
  <c r="K74" i="3"/>
  <c r="G75" i="3"/>
  <c r="H75" i="3"/>
  <c r="I75" i="3"/>
  <c r="J75" i="3"/>
  <c r="K75" i="3"/>
  <c r="G76" i="3"/>
  <c r="H76" i="3"/>
  <c r="I76" i="3"/>
  <c r="J76" i="3"/>
  <c r="K76" i="3"/>
  <c r="G77" i="3"/>
  <c r="H77" i="3"/>
  <c r="I77" i="3"/>
  <c r="J77" i="3"/>
  <c r="K77" i="3"/>
  <c r="G78" i="3"/>
  <c r="H78" i="3"/>
  <c r="I78" i="3"/>
  <c r="J78" i="3"/>
  <c r="K78" i="3"/>
  <c r="G79" i="3"/>
  <c r="H79" i="3"/>
  <c r="I79" i="3"/>
  <c r="J79" i="3"/>
  <c r="K79" i="3"/>
  <c r="G80" i="3"/>
  <c r="H80" i="3"/>
  <c r="I80" i="3"/>
  <c r="J80" i="3"/>
  <c r="K80" i="3"/>
  <c r="G81" i="3"/>
  <c r="H81" i="3"/>
  <c r="I81" i="3"/>
  <c r="J81" i="3"/>
  <c r="K81" i="3"/>
  <c r="G82" i="3"/>
  <c r="H82" i="3"/>
  <c r="I82" i="3"/>
  <c r="J82" i="3"/>
  <c r="K82" i="3"/>
  <c r="G83" i="3"/>
  <c r="H83" i="3"/>
  <c r="I83" i="3"/>
  <c r="J83" i="3"/>
  <c r="K83" i="3"/>
  <c r="G84" i="3"/>
  <c r="H84" i="3"/>
  <c r="I84" i="3"/>
  <c r="J84" i="3"/>
  <c r="K84" i="3"/>
  <c r="G85" i="3"/>
  <c r="H85" i="3"/>
  <c r="I85" i="3"/>
  <c r="J85" i="3"/>
  <c r="K85" i="3"/>
  <c r="G86" i="3"/>
  <c r="H86" i="3"/>
  <c r="I86" i="3"/>
  <c r="J86" i="3"/>
  <c r="K86" i="3"/>
  <c r="G87" i="3"/>
  <c r="H87" i="3"/>
  <c r="I87" i="3"/>
  <c r="J87" i="3"/>
  <c r="K87" i="3"/>
  <c r="G88" i="3"/>
  <c r="H88" i="3"/>
  <c r="I88" i="3"/>
  <c r="J88" i="3"/>
  <c r="K88" i="3"/>
  <c r="G89" i="3"/>
  <c r="H89" i="3"/>
  <c r="I89" i="3"/>
  <c r="J89" i="3"/>
  <c r="K89" i="3"/>
  <c r="G90" i="3"/>
  <c r="H90" i="3"/>
  <c r="I90" i="3"/>
  <c r="J90" i="3"/>
  <c r="K90" i="3"/>
  <c r="G91" i="3"/>
  <c r="H91" i="3"/>
  <c r="I91" i="3"/>
  <c r="J91" i="3"/>
  <c r="K91" i="3"/>
  <c r="G92" i="3"/>
  <c r="H92" i="3"/>
  <c r="I92" i="3"/>
  <c r="J92" i="3"/>
  <c r="K92" i="3"/>
  <c r="G93" i="3"/>
  <c r="H93" i="3"/>
  <c r="I93" i="3"/>
  <c r="J93" i="3"/>
  <c r="K93" i="3"/>
  <c r="G94" i="3"/>
  <c r="H94" i="3"/>
  <c r="I94" i="3"/>
  <c r="J94" i="3"/>
  <c r="K94" i="3"/>
  <c r="G95" i="3"/>
  <c r="H95" i="3"/>
  <c r="I95" i="3"/>
  <c r="J95" i="3"/>
  <c r="K95" i="3"/>
  <c r="G96" i="3"/>
  <c r="H96" i="3"/>
  <c r="I96" i="3"/>
  <c r="J96" i="3"/>
  <c r="K96" i="3"/>
  <c r="G97" i="3"/>
  <c r="H97" i="3"/>
  <c r="I97" i="3"/>
  <c r="J97" i="3"/>
  <c r="K97" i="3"/>
  <c r="G98" i="3"/>
  <c r="H98" i="3"/>
  <c r="I98" i="3"/>
  <c r="J98" i="3"/>
  <c r="K98" i="3"/>
  <c r="G99" i="3"/>
  <c r="H99" i="3"/>
  <c r="I99" i="3"/>
  <c r="J99" i="3"/>
  <c r="K99" i="3"/>
  <c r="G100" i="3"/>
  <c r="H100" i="3"/>
  <c r="I100" i="3"/>
  <c r="J100" i="3"/>
  <c r="K100" i="3"/>
  <c r="G101" i="3"/>
  <c r="H101" i="3"/>
  <c r="I101" i="3"/>
  <c r="J101" i="3"/>
  <c r="K101" i="3"/>
  <c r="G102" i="3"/>
  <c r="H102" i="3"/>
  <c r="I102" i="3"/>
  <c r="J102" i="3"/>
  <c r="K102" i="3"/>
  <c r="F102" i="3"/>
  <c r="F101" i="3"/>
  <c r="F100" i="3"/>
  <c r="F99" i="3"/>
  <c r="F98" i="3"/>
  <c r="F97" i="3"/>
  <c r="F96" i="3"/>
  <c r="F95" i="3"/>
  <c r="F94" i="3"/>
  <c r="F93" i="3"/>
  <c r="F92" i="3"/>
  <c r="F91" i="3"/>
  <c r="F90" i="3"/>
  <c r="F89" i="3"/>
  <c r="F88" i="3"/>
  <c r="F87" i="3"/>
  <c r="F86" i="3"/>
  <c r="F85" i="3"/>
  <c r="F84" i="3"/>
  <c r="F83" i="3"/>
  <c r="F82" i="3"/>
  <c r="F81" i="3"/>
  <c r="F80" i="3"/>
  <c r="F79" i="3"/>
  <c r="F78" i="3"/>
  <c r="F77" i="3"/>
  <c r="F76" i="3"/>
  <c r="F75" i="3"/>
  <c r="F74" i="3"/>
  <c r="F73" i="3"/>
  <c r="F72" i="3"/>
  <c r="F71" i="3"/>
  <c r="F70" i="3"/>
  <c r="F69" i="3"/>
  <c r="F68" i="3"/>
  <c r="F67" i="3"/>
  <c r="F66" i="3"/>
  <c r="F65" i="3"/>
  <c r="F64" i="3"/>
  <c r="F63" i="3"/>
  <c r="F62" i="3"/>
  <c r="F61" i="3"/>
  <c r="F60" i="3"/>
  <c r="F59" i="3"/>
  <c r="F58" i="3"/>
  <c r="F57" i="3"/>
  <c r="F56" i="3"/>
  <c r="F55" i="3"/>
  <c r="F54" i="3"/>
  <c r="F53" i="3"/>
  <c r="F52" i="3"/>
  <c r="F51" i="3"/>
  <c r="F50" i="3"/>
  <c r="F49" i="3"/>
  <c r="F48" i="3"/>
  <c r="F47" i="3"/>
  <c r="F46" i="3"/>
  <c r="F45" i="3"/>
  <c r="F44" i="3"/>
  <c r="F43" i="3"/>
  <c r="F42" i="3"/>
  <c r="F41" i="3"/>
  <c r="F40" i="3"/>
  <c r="F39" i="3"/>
  <c r="F38" i="3"/>
  <c r="F37" i="3"/>
  <c r="F36" i="3"/>
  <c r="F35" i="3"/>
  <c r="F34" i="3"/>
  <c r="F33" i="3"/>
  <c r="F32" i="3"/>
  <c r="F31" i="3"/>
  <c r="F30" i="3"/>
  <c r="F29" i="3"/>
  <c r="F28" i="3"/>
  <c r="F27" i="3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F12" i="3"/>
  <c r="F11" i="3"/>
  <c r="F10" i="3"/>
  <c r="F9" i="3"/>
  <c r="F8" i="3"/>
  <c r="F7" i="3"/>
  <c r="E102" i="3"/>
  <c r="E101" i="3"/>
  <c r="E100" i="3"/>
  <c r="E99" i="3"/>
  <c r="E98" i="3"/>
  <c r="E97" i="3"/>
  <c r="E96" i="3"/>
  <c r="E95" i="3"/>
  <c r="E94" i="3"/>
  <c r="E93" i="3"/>
  <c r="E92" i="3"/>
  <c r="E91" i="3"/>
  <c r="E90" i="3"/>
  <c r="E89" i="3"/>
  <c r="E88" i="3"/>
  <c r="E87" i="3"/>
  <c r="E86" i="3"/>
  <c r="E85" i="3"/>
  <c r="E84" i="3"/>
  <c r="E83" i="3"/>
  <c r="E82" i="3"/>
  <c r="E81" i="3"/>
  <c r="E80" i="3"/>
  <c r="E79" i="3"/>
  <c r="E78" i="3"/>
  <c r="E77" i="3"/>
  <c r="E76" i="3"/>
  <c r="E75" i="3"/>
  <c r="E74" i="3"/>
  <c r="E73" i="3"/>
  <c r="E72" i="3"/>
  <c r="E71" i="3"/>
  <c r="E70" i="3"/>
  <c r="E69" i="3"/>
  <c r="E68" i="3"/>
  <c r="E67" i="3"/>
  <c r="E66" i="3"/>
  <c r="E65" i="3"/>
  <c r="E64" i="3"/>
  <c r="E63" i="3"/>
  <c r="E62" i="3"/>
  <c r="E61" i="3"/>
  <c r="E60" i="3"/>
  <c r="E59" i="3"/>
  <c r="E58" i="3"/>
  <c r="E57" i="3"/>
  <c r="E56" i="3"/>
  <c r="E55" i="3"/>
  <c r="E54" i="3"/>
  <c r="E53" i="3"/>
  <c r="E52" i="3"/>
  <c r="E51" i="3"/>
  <c r="E50" i="3"/>
  <c r="E49" i="3"/>
  <c r="E48" i="3"/>
  <c r="E47" i="3"/>
  <c r="E46" i="3"/>
  <c r="E45" i="3"/>
  <c r="E44" i="3"/>
  <c r="E43" i="3"/>
  <c r="E42" i="3"/>
  <c r="E41" i="3"/>
  <c r="E40" i="3"/>
  <c r="E39" i="3"/>
  <c r="E38" i="3"/>
  <c r="E37" i="3"/>
  <c r="E36" i="3"/>
  <c r="E35" i="3"/>
  <c r="E34" i="3"/>
  <c r="E33" i="3"/>
  <c r="E32" i="3"/>
  <c r="E31" i="3"/>
  <c r="E30" i="3"/>
  <c r="E29" i="3"/>
  <c r="E28" i="3"/>
  <c r="E27" i="3"/>
  <c r="E26" i="3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E12" i="3"/>
  <c r="E11" i="3"/>
  <c r="E10" i="3"/>
  <c r="E9" i="3"/>
  <c r="E8" i="3"/>
  <c r="E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53" i="3"/>
  <c r="D54" i="3"/>
  <c r="D55" i="3"/>
  <c r="D56" i="3"/>
  <c r="D57" i="3"/>
  <c r="D58" i="3"/>
  <c r="D59" i="3"/>
  <c r="D60" i="3"/>
  <c r="D61" i="3"/>
  <c r="D62" i="3"/>
  <c r="D63" i="3"/>
  <c r="D64" i="3"/>
  <c r="D65" i="3"/>
  <c r="D66" i="3"/>
  <c r="D67" i="3"/>
  <c r="D68" i="3"/>
  <c r="D69" i="3"/>
  <c r="D70" i="3"/>
  <c r="D71" i="3"/>
  <c r="D72" i="3"/>
  <c r="D73" i="3"/>
  <c r="D74" i="3"/>
  <c r="D75" i="3"/>
  <c r="D76" i="3"/>
  <c r="D77" i="3"/>
  <c r="D78" i="3"/>
  <c r="D79" i="3"/>
  <c r="D80" i="3"/>
  <c r="D81" i="3"/>
  <c r="D82" i="3"/>
  <c r="D83" i="3"/>
  <c r="D84" i="3"/>
  <c r="D85" i="3"/>
  <c r="D86" i="3"/>
  <c r="D87" i="3"/>
  <c r="D88" i="3"/>
  <c r="D89" i="3"/>
  <c r="D90" i="3"/>
  <c r="D91" i="3"/>
  <c r="D92" i="3"/>
  <c r="D93" i="3"/>
  <c r="D94" i="3"/>
  <c r="D95" i="3"/>
  <c r="D96" i="3"/>
  <c r="D97" i="3"/>
  <c r="D98" i="3"/>
  <c r="D99" i="3"/>
  <c r="D100" i="3"/>
  <c r="D101" i="3"/>
  <c r="D102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7" i="3"/>
  <c r="O6" i="3"/>
  <c r="N6" i="3"/>
  <c r="M6" i="3"/>
  <c r="L6" i="3"/>
  <c r="K6" i="3"/>
  <c r="J6" i="3"/>
  <c r="I6" i="3"/>
  <c r="H6" i="3"/>
  <c r="G6" i="3"/>
  <c r="F6" i="3"/>
  <c r="E6" i="3"/>
  <c r="D6" i="3"/>
  <c r="C102" i="3"/>
  <c r="P102" i="3" s="1"/>
  <c r="C101" i="3"/>
  <c r="P101" i="3" s="1"/>
  <c r="C100" i="3"/>
  <c r="P100" i="3" s="1"/>
  <c r="C99" i="3"/>
  <c r="C98" i="3"/>
  <c r="C97" i="3"/>
  <c r="P97" i="3" s="1"/>
  <c r="C96" i="3"/>
  <c r="P96" i="3" s="1"/>
  <c r="C95" i="3"/>
  <c r="P95" i="3" s="1"/>
  <c r="C94" i="3"/>
  <c r="P94" i="3" s="1"/>
  <c r="C93" i="3"/>
  <c r="P93" i="3" s="1"/>
  <c r="C92" i="3"/>
  <c r="P92" i="3" s="1"/>
  <c r="C91" i="3"/>
  <c r="C90" i="3"/>
  <c r="P90" i="3" s="1"/>
  <c r="S90" i="3" s="1"/>
  <c r="C89" i="3"/>
  <c r="P89" i="3" s="1"/>
  <c r="C88" i="3"/>
  <c r="P88" i="3" s="1"/>
  <c r="C87" i="3"/>
  <c r="P87" i="3" s="1"/>
  <c r="C86" i="3"/>
  <c r="P86" i="3" s="1"/>
  <c r="C85" i="3"/>
  <c r="P85" i="3" s="1"/>
  <c r="C84" i="3"/>
  <c r="P84" i="3" s="1"/>
  <c r="C83" i="3"/>
  <c r="C82" i="3"/>
  <c r="P82" i="3" s="1"/>
  <c r="S82" i="3" s="1"/>
  <c r="C81" i="3"/>
  <c r="P81" i="3" s="1"/>
  <c r="C80" i="3"/>
  <c r="P80" i="3" s="1"/>
  <c r="C79" i="3"/>
  <c r="P79" i="3" s="1"/>
  <c r="C78" i="3"/>
  <c r="P78" i="3" s="1"/>
  <c r="C77" i="3"/>
  <c r="P77" i="3" s="1"/>
  <c r="C76" i="3"/>
  <c r="P76" i="3" s="1"/>
  <c r="C75" i="3"/>
  <c r="P75" i="3" s="1"/>
  <c r="S75" i="3" s="1"/>
  <c r="C74" i="3"/>
  <c r="P74" i="3" s="1"/>
  <c r="S74" i="3" s="1"/>
  <c r="C73" i="3"/>
  <c r="P73" i="3" s="1"/>
  <c r="C72" i="3"/>
  <c r="P72" i="3" s="1"/>
  <c r="C71" i="3"/>
  <c r="P71" i="3" s="1"/>
  <c r="C70" i="3"/>
  <c r="P70" i="3" s="1"/>
  <c r="C69" i="3"/>
  <c r="P69" i="3" s="1"/>
  <c r="C68" i="3"/>
  <c r="P68" i="3" s="1"/>
  <c r="C67" i="3"/>
  <c r="P67" i="3" s="1"/>
  <c r="S67" i="3" s="1"/>
  <c r="C66" i="3"/>
  <c r="P66" i="3" s="1"/>
  <c r="S66" i="3" s="1"/>
  <c r="C65" i="3"/>
  <c r="P65" i="3" s="1"/>
  <c r="C64" i="3"/>
  <c r="P64" i="3" s="1"/>
  <c r="C63" i="3"/>
  <c r="P63" i="3" s="1"/>
  <c r="S63" i="3" s="1"/>
  <c r="C62" i="3"/>
  <c r="P62" i="3" s="1"/>
  <c r="C61" i="3"/>
  <c r="P61" i="3" s="1"/>
  <c r="C60" i="3"/>
  <c r="P60" i="3" s="1"/>
  <c r="C59" i="3"/>
  <c r="P59" i="3" s="1"/>
  <c r="S59" i="3" s="1"/>
  <c r="C58" i="3"/>
  <c r="P58" i="3" s="1"/>
  <c r="S58" i="3" s="1"/>
  <c r="C57" i="3"/>
  <c r="P57" i="3" s="1"/>
  <c r="C56" i="3"/>
  <c r="P56" i="3" s="1"/>
  <c r="C55" i="3"/>
  <c r="P55" i="3" s="1"/>
  <c r="S55" i="3" s="1"/>
  <c r="C54" i="3"/>
  <c r="P54" i="3" s="1"/>
  <c r="C53" i="3"/>
  <c r="P53" i="3" s="1"/>
  <c r="C52" i="3"/>
  <c r="P52" i="3" s="1"/>
  <c r="C51" i="3"/>
  <c r="P51" i="3" s="1"/>
  <c r="S51" i="3" s="1"/>
  <c r="C50" i="3"/>
  <c r="P50" i="3" s="1"/>
  <c r="S50" i="3" s="1"/>
  <c r="C49" i="3"/>
  <c r="P49" i="3" s="1"/>
  <c r="C48" i="3"/>
  <c r="P48" i="3" s="1"/>
  <c r="C47" i="3"/>
  <c r="P47" i="3" s="1"/>
  <c r="S47" i="3" s="1"/>
  <c r="C46" i="3"/>
  <c r="P46" i="3" s="1"/>
  <c r="C45" i="3"/>
  <c r="P45" i="3" s="1"/>
  <c r="C44" i="3"/>
  <c r="P44" i="3" s="1"/>
  <c r="C43" i="3"/>
  <c r="P43" i="3" s="1"/>
  <c r="S43" i="3" s="1"/>
  <c r="C42" i="3"/>
  <c r="P42" i="3" s="1"/>
  <c r="S42" i="3" s="1"/>
  <c r="C41" i="3"/>
  <c r="P41" i="3" s="1"/>
  <c r="C40" i="3"/>
  <c r="P40" i="3" s="1"/>
  <c r="C39" i="3"/>
  <c r="P39" i="3" s="1"/>
  <c r="S39" i="3" s="1"/>
  <c r="C38" i="3"/>
  <c r="P38" i="3" s="1"/>
  <c r="C37" i="3"/>
  <c r="P37" i="3" s="1"/>
  <c r="C36" i="3"/>
  <c r="C35" i="3"/>
  <c r="P35" i="3" s="1"/>
  <c r="S35" i="3" s="1"/>
  <c r="C34" i="3"/>
  <c r="P34" i="3" s="1"/>
  <c r="S34" i="3" s="1"/>
  <c r="C33" i="3"/>
  <c r="P33" i="3" s="1"/>
  <c r="C32" i="3"/>
  <c r="C31" i="3"/>
  <c r="P31" i="3" s="1"/>
  <c r="S31" i="3" s="1"/>
  <c r="C30" i="3"/>
  <c r="C29" i="3"/>
  <c r="C28" i="3"/>
  <c r="C27" i="3"/>
  <c r="C26" i="3"/>
  <c r="C25" i="3"/>
  <c r="P25" i="3" s="1"/>
  <c r="C24" i="3"/>
  <c r="C23" i="3"/>
  <c r="P23" i="3" s="1"/>
  <c r="S23" i="3" s="1"/>
  <c r="C22" i="3"/>
  <c r="C21" i="3"/>
  <c r="C20" i="3"/>
  <c r="C19" i="3"/>
  <c r="C18" i="3"/>
  <c r="C17" i="3"/>
  <c r="C16" i="3"/>
  <c r="C15" i="3"/>
  <c r="P15" i="3" s="1"/>
  <c r="S15" i="3" s="1"/>
  <c r="C14" i="3"/>
  <c r="C13" i="3"/>
  <c r="P13" i="3" s="1"/>
  <c r="C12" i="3"/>
  <c r="C11" i="3"/>
  <c r="C10" i="3"/>
  <c r="C9" i="3"/>
  <c r="C8" i="3"/>
  <c r="C7" i="3"/>
  <c r="P7" i="3" s="1"/>
  <c r="S7" i="3" s="1"/>
  <c r="P83" i="3" l="1"/>
  <c r="S83" i="3" s="1"/>
  <c r="P91" i="3"/>
  <c r="S91" i="3" s="1"/>
  <c r="P99" i="3"/>
  <c r="S99" i="3" s="1"/>
  <c r="P36" i="3"/>
  <c r="P32" i="3"/>
  <c r="P30" i="3"/>
  <c r="P29" i="3"/>
  <c r="P28" i="3"/>
  <c r="P27" i="3"/>
  <c r="S27" i="3" s="1"/>
  <c r="P26" i="3"/>
  <c r="S26" i="3" s="1"/>
  <c r="P24" i="3"/>
  <c r="P22" i="3"/>
  <c r="P21" i="3"/>
  <c r="P20" i="3"/>
  <c r="S20" i="3" s="1"/>
  <c r="P19" i="3"/>
  <c r="S19" i="3" s="1"/>
  <c r="P18" i="3"/>
  <c r="S18" i="3" s="1"/>
  <c r="P17" i="3"/>
  <c r="P16" i="3"/>
  <c r="P14" i="3"/>
  <c r="P12" i="3"/>
  <c r="S12" i="3" s="1"/>
  <c r="P11" i="3"/>
  <c r="S11" i="3" s="1"/>
  <c r="P10" i="3"/>
  <c r="S10" i="3" s="1"/>
  <c r="P9" i="3"/>
  <c r="P8" i="3"/>
  <c r="P98" i="3"/>
  <c r="S98" i="3" s="1"/>
  <c r="L103" i="3"/>
  <c r="E103" i="3"/>
  <c r="F103" i="3"/>
  <c r="I103" i="3"/>
  <c r="K103" i="3"/>
  <c r="H103" i="3"/>
  <c r="J103" i="3"/>
  <c r="G103" i="3"/>
  <c r="S102" i="3"/>
  <c r="C103" i="3"/>
  <c r="C106" i="3" s="1"/>
  <c r="S8" i="3"/>
  <c r="S16" i="3"/>
  <c r="S24" i="3"/>
  <c r="S32" i="3"/>
  <c r="S40" i="3"/>
  <c r="S48" i="3"/>
  <c r="S56" i="3"/>
  <c r="S64" i="3"/>
  <c r="S72" i="3"/>
  <c r="S80" i="3"/>
  <c r="S88" i="3"/>
  <c r="S96" i="3"/>
  <c r="S71" i="3"/>
  <c r="S79" i="3"/>
  <c r="S87" i="3"/>
  <c r="S95" i="3"/>
  <c r="S9" i="3"/>
  <c r="S17" i="3"/>
  <c r="S25" i="3"/>
  <c r="S33" i="3"/>
  <c r="S41" i="3"/>
  <c r="S49" i="3"/>
  <c r="S57" i="3"/>
  <c r="S65" i="3"/>
  <c r="S73" i="3"/>
  <c r="S81" i="3"/>
  <c r="S89" i="3"/>
  <c r="S97" i="3"/>
  <c r="S28" i="3"/>
  <c r="S44" i="3"/>
  <c r="S52" i="3"/>
  <c r="S68" i="3"/>
  <c r="S84" i="3"/>
  <c r="S100" i="3"/>
  <c r="S13" i="3"/>
  <c r="S21" i="3"/>
  <c r="S29" i="3"/>
  <c r="S37" i="3"/>
  <c r="S45" i="3"/>
  <c r="S53" i="3"/>
  <c r="S61" i="3"/>
  <c r="S69" i="3"/>
  <c r="S77" i="3"/>
  <c r="S85" i="3"/>
  <c r="S93" i="3"/>
  <c r="S101" i="3"/>
  <c r="S36" i="3"/>
  <c r="S60" i="3"/>
  <c r="S76" i="3"/>
  <c r="S92" i="3"/>
  <c r="S14" i="3"/>
  <c r="S22" i="3"/>
  <c r="S30" i="3"/>
  <c r="S38" i="3"/>
  <c r="S46" i="3"/>
  <c r="S54" i="3"/>
  <c r="S62" i="3"/>
  <c r="S70" i="3"/>
  <c r="S78" i="3"/>
  <c r="S86" i="3"/>
  <c r="S94" i="3"/>
  <c r="N103" i="3"/>
  <c r="O103" i="3"/>
  <c r="M103" i="3"/>
  <c r="D103" i="3"/>
  <c r="P103" i="3" l="1"/>
  <c r="P106" i="3" s="1"/>
  <c r="S103" i="3"/>
  <c r="S106" i="3" s="1"/>
  <c r="L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4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Default</author>
  </authors>
  <commentList>
    <comment ref="B6" authorId="0" shapeId="0" xr:uid="{00000000-0006-0000-0400-000001000000}">
      <text>
        <r>
          <rPr>
            <sz val="9"/>
            <color indexed="18"/>
            <rFont val="Tahoma"/>
            <family val="2"/>
          </rPr>
          <t>Enter the date of the current payroll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Krista Goldschmidt</author>
  </authors>
  <commentList>
    <comment ref="H6" authorId="0" shapeId="0" xr:uid="{00000000-0006-0000-0500-000001000000}">
      <text>
        <r>
          <rPr>
            <sz val="9"/>
            <color indexed="81"/>
            <rFont val="Tahoma"/>
            <family val="2"/>
          </rPr>
          <t xml:space="preserve">Setup as rate per hour $0.60
</t>
        </r>
      </text>
    </comment>
    <comment ref="I6" authorId="0" shapeId="0" xr:uid="{00000000-0006-0000-0500-000002000000}">
      <text>
        <r>
          <rPr>
            <b/>
            <sz val="9"/>
            <color indexed="81"/>
            <rFont val="Tahoma"/>
            <family val="2"/>
          </rPr>
          <t>Setup as Rate per hour $0.45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Default</author>
  </authors>
  <commentList>
    <comment ref="B6" authorId="0" shapeId="0" xr:uid="{00000000-0006-0000-0600-000001000000}">
      <text>
        <r>
          <rPr>
            <sz val="9"/>
            <color indexed="18"/>
            <rFont val="Tahoma"/>
            <family val="2"/>
          </rPr>
          <t>Enter the date of the current payroll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Krista Goldschmidt</author>
  </authors>
  <commentList>
    <comment ref="E3" authorId="0" shapeId="0" xr:uid="{00000000-0006-0000-0900-000001000000}">
      <text>
        <r>
          <rPr>
            <b/>
            <sz val="9"/>
            <color indexed="81"/>
            <rFont val="Tahoma"/>
            <charset val="1"/>
          </rPr>
          <t xml:space="preserve">NOTE: This does differ than how you manually enter into Caselle.  When you enter the EE amount in Caselle you would enter as a positive and Caselle turns it to a negative.  </t>
        </r>
      </text>
    </comment>
  </commentList>
</comments>
</file>

<file path=xl/sharedStrings.xml><?xml version="1.0" encoding="utf-8"?>
<sst xmlns="http://schemas.openxmlformats.org/spreadsheetml/2006/main" count="305" uniqueCount="186">
  <si>
    <t>Employee #'s</t>
  </si>
  <si>
    <t>Address #1</t>
  </si>
  <si>
    <t>Address #22</t>
  </si>
  <si>
    <t>Employee Name</t>
  </si>
  <si>
    <t xml:space="preserve">City </t>
  </si>
  <si>
    <t xml:space="preserve">State </t>
  </si>
  <si>
    <t>Zip</t>
  </si>
  <si>
    <t>Position</t>
  </si>
  <si>
    <t>Department</t>
  </si>
  <si>
    <t>Hire date</t>
  </si>
  <si>
    <t>Annual Wage</t>
  </si>
  <si>
    <t xml:space="preserve">Hourly rate </t>
  </si>
  <si>
    <t>Estimated hours</t>
  </si>
  <si>
    <t>Pay Code</t>
  </si>
  <si>
    <t>Sub Code</t>
  </si>
  <si>
    <t>Title</t>
  </si>
  <si>
    <t>Employee #</t>
  </si>
  <si>
    <t>Gross Wages</t>
  </si>
  <si>
    <t>Wages for 941</t>
  </si>
  <si>
    <t>Per 941 report</t>
  </si>
  <si>
    <t>Social Security (PC 74-00)</t>
  </si>
  <si>
    <t>Employee Amount</t>
  </si>
  <si>
    <t>Pay code</t>
  </si>
  <si>
    <t>Employer Amount</t>
  </si>
  <si>
    <t>Import: Import Contributions</t>
  </si>
  <si>
    <t>Import: Update Hourly Rate</t>
  </si>
  <si>
    <t xml:space="preserve">Example: Update an employee's hourly rate, annual wage, estimate hours </t>
  </si>
  <si>
    <t>Estimated annual hours</t>
  </si>
  <si>
    <t>Hourly Rate</t>
  </si>
  <si>
    <t>PRODUCTIVE HOURLY EMPLOYEE COST REPORT</t>
  </si>
  <si>
    <t>Todays Date</t>
  </si>
  <si>
    <t>Date Range</t>
  </si>
  <si>
    <t>Name (Last)</t>
  </si>
  <si>
    <t>(First)</t>
  </si>
  <si>
    <t>(Middle)</t>
  </si>
  <si>
    <t>Employee Status</t>
  </si>
  <si>
    <t>Job Position Title</t>
  </si>
  <si>
    <t>Years of Service</t>
  </si>
  <si>
    <t>Hourly Wage</t>
  </si>
  <si>
    <t>Job Class</t>
  </si>
  <si>
    <t>Wage Grade</t>
  </si>
  <si>
    <t>Est. Annual Hours</t>
  </si>
  <si>
    <t>Est. Annual Wage</t>
  </si>
  <si>
    <t>Employee Portion</t>
  </si>
  <si>
    <t>Pay Code Description</t>
  </si>
  <si>
    <t>Units</t>
  </si>
  <si>
    <t>Average Per Unit</t>
  </si>
  <si>
    <t>Total Amount</t>
  </si>
  <si>
    <t>Total Employee Portion</t>
  </si>
  <si>
    <t>Employer Portion</t>
  </si>
  <si>
    <t>Total Employer Portion</t>
  </si>
  <si>
    <t>Cost Per Hour</t>
  </si>
  <si>
    <t>Cost Per Productive Hour</t>
  </si>
  <si>
    <t xml:space="preserve"> </t>
  </si>
  <si>
    <t xml:space="preserve">Category </t>
  </si>
  <si>
    <t>% of Hours</t>
  </si>
  <si>
    <t>Difference</t>
  </si>
  <si>
    <t>Total</t>
  </si>
  <si>
    <t>ee #</t>
  </si>
  <si>
    <t>ee name</t>
  </si>
  <si>
    <t>Type of Pay</t>
  </si>
  <si>
    <t>Mon</t>
  </si>
  <si>
    <t>Tues</t>
  </si>
  <si>
    <t>Wed</t>
  </si>
  <si>
    <t>Thurs</t>
  </si>
  <si>
    <t>Fri</t>
  </si>
  <si>
    <t>Sat</t>
  </si>
  <si>
    <t>Sun</t>
  </si>
  <si>
    <t>Regular</t>
  </si>
  <si>
    <t>Overtime</t>
  </si>
  <si>
    <t>Vacation</t>
  </si>
  <si>
    <t>Holiday</t>
  </si>
  <si>
    <t>Comp Time Taken</t>
  </si>
  <si>
    <t>Total:</t>
  </si>
  <si>
    <t>Gross Pay</t>
  </si>
  <si>
    <t>PP ending</t>
  </si>
  <si>
    <t>100-5330-1000</t>
  </si>
  <si>
    <t>200-5610-1000</t>
  </si>
  <si>
    <t>200-5810-1000</t>
  </si>
  <si>
    <t>100-5370-1000</t>
  </si>
  <si>
    <t>Floating Holiday</t>
  </si>
  <si>
    <t>Sick - Covid-19</t>
  </si>
  <si>
    <t xml:space="preserve">Taking care of Pooh </t>
  </si>
  <si>
    <t>Time Import Example: pay codes are listed on each ROW of an employees timesheet</t>
  </si>
  <si>
    <t>Time Table Import Example: pay codes are listed on each COLUMN of an employees timesheet</t>
  </si>
  <si>
    <t>Pay code/Sub code</t>
  </si>
  <si>
    <t>EE #</t>
  </si>
  <si>
    <t>EE Name</t>
  </si>
  <si>
    <t xml:space="preserve">Regular Pay </t>
  </si>
  <si>
    <t>01-00</t>
  </si>
  <si>
    <t>Overtime Pay</t>
  </si>
  <si>
    <t>02-00</t>
  </si>
  <si>
    <t>Vacation Pay</t>
  </si>
  <si>
    <t>04-00</t>
  </si>
  <si>
    <t xml:space="preserve">Sick Pay </t>
  </si>
  <si>
    <t>03-01</t>
  </si>
  <si>
    <t>Sick Pay- Covid 19</t>
  </si>
  <si>
    <t>03-02</t>
  </si>
  <si>
    <t>06-00</t>
  </si>
  <si>
    <t>05-00</t>
  </si>
  <si>
    <t>11-00</t>
  </si>
  <si>
    <t>Rate Override</t>
  </si>
  <si>
    <t>GL Activity #</t>
  </si>
  <si>
    <t>GL# override</t>
  </si>
  <si>
    <t xml:space="preserve">Description </t>
  </si>
  <si>
    <t>Term Date</t>
  </si>
  <si>
    <t>Mouse, Jerry</t>
  </si>
  <si>
    <t>Brown, Charlie</t>
  </si>
  <si>
    <t>Duck, Donald</t>
  </si>
  <si>
    <t>Bear, Yogi</t>
  </si>
  <si>
    <t>Pig, Porky</t>
  </si>
  <si>
    <t>Doo, Scooby</t>
  </si>
  <si>
    <t>Totals</t>
  </si>
  <si>
    <t>Shift Dif Regular</t>
  </si>
  <si>
    <t>Shift Diff OT</t>
  </si>
  <si>
    <t>7-00</t>
  </si>
  <si>
    <t>8-00</t>
  </si>
  <si>
    <t>100-5520-1000</t>
  </si>
  <si>
    <t xml:space="preserve">Celebration setup in park </t>
  </si>
  <si>
    <t>Date</t>
  </si>
  <si>
    <t>Activity</t>
  </si>
  <si>
    <t>Hours</t>
  </si>
  <si>
    <t>Administration</t>
  </si>
  <si>
    <t>1-Regular</t>
  </si>
  <si>
    <t>Task Number</t>
  </si>
  <si>
    <t>Activity Code</t>
  </si>
  <si>
    <t>126</t>
  </si>
  <si>
    <t>2-Overtime</t>
  </si>
  <si>
    <t>Must be positive</t>
  </si>
  <si>
    <t>Must be negative</t>
  </si>
  <si>
    <t>Mayor</t>
  </si>
  <si>
    <t>Alderperson</t>
  </si>
  <si>
    <t>Clerk</t>
  </si>
  <si>
    <t>Superintendent</t>
  </si>
  <si>
    <t>Deputy Clerk</t>
  </si>
  <si>
    <t>Grade/Step</t>
  </si>
  <si>
    <t>Steps for contract year 1-4</t>
  </si>
  <si>
    <t>Steps for contract year 5-10</t>
  </si>
  <si>
    <t>Schedule</t>
  </si>
  <si>
    <t>Attorney</t>
  </si>
  <si>
    <t>I</t>
  </si>
  <si>
    <t>II</t>
  </si>
  <si>
    <t>Example: Update Life Insurance rates for EE/ER amounts</t>
  </si>
  <si>
    <t>PP beginning</t>
  </si>
  <si>
    <t xml:space="preserve">Task </t>
  </si>
  <si>
    <t>1</t>
  </si>
  <si>
    <t>GL Activity</t>
  </si>
  <si>
    <t>Time Table Import Example: task/activities are listed on each ROW with the hours for each day in it's own COLUMN of an employees timesheet</t>
  </si>
  <si>
    <t>Comments</t>
  </si>
  <si>
    <t>GL Override Acct</t>
  </si>
  <si>
    <t>GL Amount Override</t>
  </si>
  <si>
    <t>Week 1 Total</t>
  </si>
  <si>
    <t>Week 2 Total</t>
  </si>
  <si>
    <t>Total Hours</t>
  </si>
  <si>
    <t>Example of mapping when highlighting row 7 as header with data:</t>
  </si>
  <si>
    <t>Timekeeping Import Example: task/activity codes are listed on each ROW of an employee's timesheet</t>
  </si>
  <si>
    <t>Task Name</t>
  </si>
  <si>
    <t>Activity Code Name</t>
  </si>
  <si>
    <t>Example of mapping when highlighting row 8 as header with data:</t>
  </si>
  <si>
    <t>Gross Amount</t>
  </si>
  <si>
    <t>Description/Notes</t>
  </si>
  <si>
    <t>EE Number</t>
  </si>
  <si>
    <t>Example of mapping when highlighting row 10 as header with data from columns R-Y:</t>
  </si>
  <si>
    <t>Example of mapping when highlighting row 4 as header with data for Attorney Scheule Columns B-F:</t>
  </si>
  <si>
    <t>Example of mapping when highlighting row 4 as header with data for all employees Columns A-F:</t>
  </si>
  <si>
    <t>Imports: Updating existing pay schedule</t>
  </si>
  <si>
    <t>Star, Patrick</t>
  </si>
  <si>
    <t>Lightyear, Buzz</t>
  </si>
  <si>
    <t>Jetson, George</t>
  </si>
  <si>
    <t>Boop, Betty</t>
  </si>
  <si>
    <t>Moose, Bullwinkle</t>
  </si>
  <si>
    <t>POLICE OFFICER</t>
  </si>
  <si>
    <t>Listing of Pay codes</t>
  </si>
  <si>
    <t>Example of using the Used in Pay code Filter for pay code 74-00</t>
  </si>
  <si>
    <t>Employee List</t>
  </si>
  <si>
    <t>941 Tie out</t>
  </si>
  <si>
    <t>EE/ER Taxes paid</t>
  </si>
  <si>
    <t>Enter the pay code/sub code #'s and the formulas in each column willl populate with the appropriate data</t>
  </si>
  <si>
    <t>Pay codes used in calcuation of Social security:copied from the right side of task pane when pay code 74 selected in the used in calculation:</t>
  </si>
  <si>
    <t>Earnings codes used in calcuation</t>
  </si>
  <si>
    <t>Parks - Clean up</t>
  </si>
  <si>
    <t>4-Vacation Pay</t>
  </si>
  <si>
    <t>5-Holiday</t>
  </si>
  <si>
    <t>ONLY USE THIS TEMPLATE IF IMPORTING INTO TIMEKEEPING</t>
  </si>
  <si>
    <t>ONLY USE THIS TEMPLATE IF IMPORTING INTO ENTER PAYROLL CHECKS</t>
  </si>
  <si>
    <t>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</si>
</sst>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/dd/yy;@"/>
    <numFmt numFmtId="165" formatCode="&quot;$&quot;#,##0.00"/>
    <numFmt numFmtId="166" formatCode="_(&quot;$&quot;* #,##0.0000_);_(&quot;$&quot;* \(#,##0.0000\);_(&quot;$&quot;* &quot;-&quot;??_);_(@_)"/>
    <numFmt numFmtId="167" formatCode="mm/dd/yy"/>
    <numFmt numFmtId="168" formatCode="m/d;@"/>
    <numFmt numFmtId="169" formatCode="0.00_);[Red]\(0.00\)"/>
    <numFmt numFmtId="170" formatCode="_(* #,##0.0_);_(* \(#,##0.0\);_(* &quot;-&quot;??_);_(@_)"/>
  </numFmts>
  <fonts count="18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sz val="10"/>
      <name val="Arial"/>
      <family val="2"/>
    </font>
    <font>
      <sz val="10"/>
      <color indexed="20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9"/>
      <color indexed="18"/>
      <name val="Tahoma"/>
      <family val="2"/>
    </font>
    <font>
      <b/>
      <sz val="9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color indexed="81"/>
      <name val="Tahoma"/>
      <charset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55"/>
      </right>
      <top style="thin">
        <color indexed="64"/>
      </top>
      <bottom/>
      <diagonal/>
    </border>
    <border>
      <left style="thin">
        <color indexed="55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55"/>
      </right>
      <top style="thin">
        <color indexed="64"/>
      </top>
      <bottom/>
      <diagonal/>
    </border>
    <border>
      <left style="thin">
        <color indexed="55"/>
      </left>
      <right style="thin">
        <color indexed="55"/>
      </right>
      <top style="thin">
        <color indexed="64"/>
      </top>
      <bottom/>
      <diagonal/>
    </border>
    <border>
      <left style="thin">
        <color indexed="55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55"/>
      </left>
      <right/>
      <top/>
      <bottom/>
      <diagonal/>
    </border>
    <border>
      <left style="thin">
        <color indexed="64"/>
      </left>
      <right style="thin">
        <color indexed="55"/>
      </right>
      <top/>
      <bottom/>
      <diagonal/>
    </border>
    <border>
      <left style="thin">
        <color indexed="55"/>
      </left>
      <right style="thin">
        <color indexed="55"/>
      </right>
      <top/>
      <bottom/>
      <diagonal/>
    </border>
    <border>
      <left style="thin">
        <color indexed="55"/>
      </left>
      <right style="thin">
        <color indexed="64"/>
      </right>
      <top/>
      <bottom/>
      <diagonal/>
    </border>
    <border>
      <left/>
      <right style="thin">
        <color indexed="55"/>
      </right>
      <top/>
      <bottom/>
      <diagonal/>
    </border>
    <border>
      <left style="thin">
        <color indexed="64"/>
      </left>
      <right style="thin">
        <color indexed="55"/>
      </right>
      <top/>
      <bottom style="thin">
        <color indexed="64"/>
      </bottom>
      <diagonal/>
    </border>
    <border>
      <left style="thin">
        <color indexed="55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05">
    <xf numFmtId="0" fontId="0" fillId="0" borderId="0" xfId="0"/>
    <xf numFmtId="164" fontId="0" fillId="0" borderId="0" xfId="0" applyNumberFormat="1"/>
    <xf numFmtId="14" fontId="0" fillId="0" borderId="0" xfId="0" applyNumberFormat="1"/>
    <xf numFmtId="0" fontId="0" fillId="0" borderId="0" xfId="0" quotePrefix="1"/>
    <xf numFmtId="43" fontId="0" fillId="0" borderId="0" xfId="1" applyFont="1"/>
    <xf numFmtId="43" fontId="0" fillId="0" borderId="0" xfId="0" applyNumberFormat="1"/>
    <xf numFmtId="165" fontId="2" fillId="0" borderId="0" xfId="0" applyNumberFormat="1" applyFont="1"/>
    <xf numFmtId="0" fontId="0" fillId="0" borderId="0" xfId="0" applyAlignment="1">
      <alignment wrapText="1"/>
    </xf>
    <xf numFmtId="14" fontId="2" fillId="2" borderId="0" xfId="0" applyNumberFormat="1" applyFont="1" applyFill="1"/>
    <xf numFmtId="14" fontId="0" fillId="2" borderId="0" xfId="0" applyNumberFormat="1" applyFill="1"/>
    <xf numFmtId="10" fontId="0" fillId="0" borderId="0" xfId="0" applyNumberFormat="1"/>
    <xf numFmtId="0" fontId="3" fillId="0" borderId="0" xfId="2"/>
    <xf numFmtId="0" fontId="3" fillId="3" borderId="1" xfId="2" applyFill="1" applyBorder="1" applyAlignment="1">
      <alignment horizontal="left"/>
    </xf>
    <xf numFmtId="0" fontId="3" fillId="0" borderId="2" xfId="2" applyBorder="1"/>
    <xf numFmtId="0" fontId="3" fillId="0" borderId="3" xfId="2" applyBorder="1"/>
    <xf numFmtId="0" fontId="3" fillId="3" borderId="1" xfId="2" applyFill="1" applyBorder="1"/>
    <xf numFmtId="0" fontId="3" fillId="0" borderId="0" xfId="2" applyAlignment="1">
      <alignment horizontal="center"/>
    </xf>
    <xf numFmtId="0" fontId="5" fillId="0" borderId="4" xfId="2" applyFont="1" applyBorder="1" applyAlignment="1">
      <alignment horizontal="center"/>
    </xf>
    <xf numFmtId="0" fontId="6" fillId="0" borderId="5" xfId="2" applyFont="1" applyBorder="1"/>
    <xf numFmtId="0" fontId="6" fillId="0" borderId="6" xfId="2" applyFont="1" applyBorder="1"/>
    <xf numFmtId="0" fontId="6" fillId="0" borderId="7" xfId="2" applyFont="1" applyBorder="1"/>
    <xf numFmtId="14" fontId="5" fillId="0" borderId="4" xfId="2" applyNumberFormat="1" applyFont="1" applyBorder="1" applyAlignment="1">
      <alignment horizontal="center"/>
    </xf>
    <xf numFmtId="14" fontId="3" fillId="4" borderId="8" xfId="2" applyNumberFormat="1" applyFill="1" applyBorder="1" applyAlignment="1">
      <alignment horizontal="center"/>
    </xf>
    <xf numFmtId="0" fontId="3" fillId="3" borderId="9" xfId="2" applyFill="1" applyBorder="1"/>
    <xf numFmtId="0" fontId="3" fillId="3" borderId="10" xfId="2" applyFill="1" applyBorder="1"/>
    <xf numFmtId="44" fontId="5" fillId="0" borderId="4" xfId="3" applyFont="1" applyBorder="1" applyAlignment="1">
      <alignment horizontal="center"/>
    </xf>
    <xf numFmtId="14" fontId="3" fillId="0" borderId="0" xfId="2" applyNumberFormat="1"/>
    <xf numFmtId="0" fontId="3" fillId="3" borderId="11" xfId="2" applyFill="1" applyBorder="1"/>
    <xf numFmtId="0" fontId="5" fillId="0" borderId="7" xfId="2" applyFont="1" applyBorder="1" applyAlignment="1">
      <alignment horizontal="left"/>
    </xf>
    <xf numFmtId="2" fontId="5" fillId="0" borderId="4" xfId="2" applyNumberFormat="1" applyFont="1" applyBorder="1" applyAlignment="1">
      <alignment horizontal="center"/>
    </xf>
    <xf numFmtId="0" fontId="3" fillId="3" borderId="11" xfId="2" applyFill="1" applyBorder="1" applyAlignment="1">
      <alignment horizontal="left"/>
    </xf>
    <xf numFmtId="0" fontId="5" fillId="0" borderId="4" xfId="3" applyNumberFormat="1" applyFont="1" applyBorder="1" applyAlignment="1">
      <alignment horizontal="center"/>
    </xf>
    <xf numFmtId="0" fontId="3" fillId="3" borderId="0" xfId="2" applyFill="1"/>
    <xf numFmtId="0" fontId="7" fillId="0" borderId="0" xfId="2" applyFont="1" applyAlignment="1">
      <alignment horizontal="left"/>
    </xf>
    <xf numFmtId="0" fontId="7" fillId="0" borderId="0" xfId="2" applyFont="1" applyAlignment="1">
      <alignment horizontal="center"/>
    </xf>
    <xf numFmtId="0" fontId="3" fillId="0" borderId="0" xfId="2" applyAlignment="1">
      <alignment horizontal="left" indent="2"/>
    </xf>
    <xf numFmtId="44" fontId="0" fillId="0" borderId="0" xfId="3" applyFont="1"/>
    <xf numFmtId="0" fontId="7" fillId="0" borderId="10" xfId="2" applyFont="1" applyBorder="1" applyAlignment="1">
      <alignment horizontal="left"/>
    </xf>
    <xf numFmtId="0" fontId="7" fillId="0" borderId="10" xfId="2" applyFont="1" applyBorder="1" applyAlignment="1">
      <alignment horizontal="center"/>
    </xf>
    <xf numFmtId="44" fontId="7" fillId="0" borderId="10" xfId="3" applyFont="1" applyBorder="1"/>
    <xf numFmtId="0" fontId="7" fillId="0" borderId="0" xfId="2" applyFont="1"/>
    <xf numFmtId="44" fontId="3" fillId="0" borderId="8" xfId="2" applyNumberFormat="1" applyBorder="1"/>
    <xf numFmtId="44" fontId="0" fillId="0" borderId="8" xfId="3" applyFont="1" applyBorder="1"/>
    <xf numFmtId="0" fontId="3" fillId="3" borderId="0" xfId="2" applyFill="1" applyAlignment="1">
      <alignment horizontal="center"/>
    </xf>
    <xf numFmtId="9" fontId="0" fillId="0" borderId="0" xfId="4" applyFont="1" applyAlignment="1">
      <alignment horizontal="center"/>
    </xf>
    <xf numFmtId="166" fontId="5" fillId="0" borderId="4" xfId="3" applyNumberFormat="1" applyFont="1" applyBorder="1" applyAlignment="1">
      <alignment horizontal="center"/>
    </xf>
    <xf numFmtId="0" fontId="8" fillId="0" borderId="0" xfId="0" applyFont="1"/>
    <xf numFmtId="165" fontId="8" fillId="0" borderId="0" xfId="0" applyNumberFormat="1" applyFont="1"/>
    <xf numFmtId="2" fontId="0" fillId="0" borderId="0" xfId="0" applyNumberFormat="1"/>
    <xf numFmtId="0" fontId="2" fillId="0" borderId="0" xfId="0" applyFont="1"/>
    <xf numFmtId="43" fontId="9" fillId="0" borderId="0" xfId="1" applyFont="1" applyFill="1" applyAlignment="1">
      <alignment vertical="center"/>
    </xf>
    <xf numFmtId="49" fontId="9" fillId="0" borderId="0" xfId="1" applyNumberFormat="1" applyFont="1" applyFill="1" applyAlignment="1">
      <alignment vertical="center"/>
    </xf>
    <xf numFmtId="2" fontId="9" fillId="0" borderId="0" xfId="0" applyNumberFormat="1" applyFont="1" applyAlignment="1">
      <alignment vertical="center"/>
    </xf>
    <xf numFmtId="43" fontId="9" fillId="0" borderId="0" xfId="1" applyFont="1" applyFill="1" applyAlignment="1">
      <alignment horizontal="center" vertical="center"/>
    </xf>
    <xf numFmtId="49" fontId="10" fillId="0" borderId="0" xfId="1" applyNumberFormat="1" applyFont="1" applyFill="1" applyAlignment="1">
      <alignment horizontal="center" vertical="center"/>
    </xf>
    <xf numFmtId="43" fontId="10" fillId="0" borderId="0" xfId="1" applyFont="1" applyFill="1" applyBorder="1" applyAlignment="1">
      <alignment vertical="center"/>
    </xf>
    <xf numFmtId="43" fontId="10" fillId="0" borderId="0" xfId="1" applyFont="1" applyFill="1" applyBorder="1" applyAlignment="1">
      <alignment horizontal="center" vertical="center"/>
    </xf>
    <xf numFmtId="0" fontId="9" fillId="0" borderId="0" xfId="1" applyNumberFormat="1" applyFont="1" applyFill="1" applyAlignment="1">
      <alignment horizontal="center" vertical="center"/>
    </xf>
    <xf numFmtId="0" fontId="9" fillId="0" borderId="0" xfId="1" applyNumberFormat="1" applyFont="1" applyFill="1" applyBorder="1" applyAlignment="1">
      <alignment horizontal="center" vertical="center"/>
    </xf>
    <xf numFmtId="0" fontId="9" fillId="0" borderId="0" xfId="1" applyNumberFormat="1" applyFont="1" applyFill="1" applyAlignment="1">
      <alignment vertical="center"/>
    </xf>
    <xf numFmtId="43" fontId="9" fillId="0" borderId="0" xfId="1" applyFont="1" applyFill="1" applyBorder="1" applyAlignment="1" applyProtection="1">
      <alignment vertical="center"/>
      <protection locked="0"/>
    </xf>
    <xf numFmtId="0" fontId="0" fillId="0" borderId="1" xfId="0" applyBorder="1"/>
    <xf numFmtId="43" fontId="11" fillId="0" borderId="15" xfId="1" applyFont="1" applyFill="1" applyBorder="1" applyAlignment="1">
      <alignment horizontal="center" vertical="center"/>
    </xf>
    <xf numFmtId="43" fontId="11" fillId="0" borderId="16" xfId="1" applyFont="1" applyFill="1" applyBorder="1" applyAlignment="1">
      <alignment horizontal="center" vertical="center"/>
    </xf>
    <xf numFmtId="43" fontId="11" fillId="0" borderId="17" xfId="1" applyFont="1" applyFill="1" applyBorder="1" applyAlignment="1">
      <alignment horizontal="center" vertical="center"/>
    </xf>
    <xf numFmtId="43" fontId="11" fillId="0" borderId="18" xfId="1" applyFont="1" applyFill="1" applyBorder="1" applyAlignment="1">
      <alignment horizontal="center" vertical="center"/>
    </xf>
    <xf numFmtId="43" fontId="11" fillId="0" borderId="19" xfId="1" applyFont="1" applyFill="1" applyBorder="1" applyAlignment="1">
      <alignment horizontal="center" vertical="center"/>
    </xf>
    <xf numFmtId="43" fontId="11" fillId="0" borderId="1" xfId="1" applyFont="1" applyFill="1" applyBorder="1" applyAlignment="1">
      <alignment horizontal="center" vertical="center"/>
    </xf>
    <xf numFmtId="43" fontId="11" fillId="0" borderId="10" xfId="1" applyFont="1" applyFill="1" applyBorder="1" applyAlignment="1">
      <alignment horizontal="center" vertical="center"/>
    </xf>
    <xf numFmtId="43" fontId="9" fillId="0" borderId="16" xfId="1" applyFont="1" applyFill="1" applyBorder="1" applyAlignment="1">
      <alignment horizontal="center" vertical="center"/>
    </xf>
    <xf numFmtId="43" fontId="9" fillId="0" borderId="11" xfId="1" applyFont="1" applyFill="1" applyBorder="1" applyAlignment="1">
      <alignment horizontal="center" vertical="center"/>
    </xf>
    <xf numFmtId="43" fontId="11" fillId="0" borderId="20" xfId="1" applyFont="1" applyFill="1" applyBorder="1" applyAlignment="1">
      <alignment horizontal="center" vertical="center"/>
    </xf>
    <xf numFmtId="43" fontId="11" fillId="0" borderId="21" xfId="1" applyFont="1" applyFill="1" applyBorder="1" applyAlignment="1">
      <alignment horizontal="center" vertical="center"/>
    </xf>
    <xf numFmtId="43" fontId="11" fillId="0" borderId="22" xfId="1" applyFont="1" applyFill="1" applyBorder="1" applyAlignment="1">
      <alignment horizontal="center" vertical="center"/>
    </xf>
    <xf numFmtId="43" fontId="11" fillId="0" borderId="23" xfId="1" applyFont="1" applyFill="1" applyBorder="1" applyAlignment="1">
      <alignment horizontal="center" vertical="center"/>
    </xf>
    <xf numFmtId="43" fontId="11" fillId="0" borderId="24" xfId="1" applyFont="1" applyFill="1" applyBorder="1" applyAlignment="1">
      <alignment horizontal="center" vertical="center"/>
    </xf>
    <xf numFmtId="43" fontId="11" fillId="0" borderId="25" xfId="1" applyFont="1" applyFill="1" applyBorder="1" applyAlignment="1">
      <alignment vertical="center"/>
    </xf>
    <xf numFmtId="43" fontId="11" fillId="0" borderId="25" xfId="1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168" fontId="11" fillId="0" borderId="4" xfId="1" applyNumberFormat="1" applyFont="1" applyFill="1" applyBorder="1" applyAlignment="1">
      <alignment horizontal="center" vertical="center"/>
    </xf>
    <xf numFmtId="168" fontId="11" fillId="0" borderId="6" xfId="1" applyNumberFormat="1" applyFont="1" applyFill="1" applyBorder="1" applyAlignment="1">
      <alignment horizontal="center" vertical="center"/>
    </xf>
    <xf numFmtId="168" fontId="11" fillId="0" borderId="5" xfId="1" applyNumberFormat="1" applyFont="1" applyFill="1" applyBorder="1" applyAlignment="1">
      <alignment horizontal="center" vertical="center"/>
    </xf>
    <xf numFmtId="168" fontId="11" fillId="0" borderId="26" xfId="1" applyNumberFormat="1" applyFont="1" applyFill="1" applyBorder="1" applyAlignment="1">
      <alignment horizontal="center" vertical="center"/>
    </xf>
    <xf numFmtId="40" fontId="9" fillId="2" borderId="4" xfId="0" applyNumberFormat="1" applyFont="1" applyFill="1" applyBorder="1" applyAlignment="1" applyProtection="1">
      <alignment vertical="center"/>
      <protection locked="0"/>
    </xf>
    <xf numFmtId="40" fontId="9" fillId="2" borderId="5" xfId="0" applyNumberFormat="1" applyFont="1" applyFill="1" applyBorder="1" applyAlignment="1" applyProtection="1">
      <alignment vertical="center"/>
      <protection locked="0"/>
    </xf>
    <xf numFmtId="40" fontId="9" fillId="2" borderId="7" xfId="0" applyNumberFormat="1" applyFont="1" applyFill="1" applyBorder="1" applyAlignment="1" applyProtection="1">
      <alignment vertical="center"/>
      <protection locked="0"/>
    </xf>
    <xf numFmtId="43" fontId="9" fillId="2" borderId="5" xfId="1" applyFont="1" applyFill="1" applyBorder="1" applyAlignment="1" applyProtection="1">
      <alignment vertical="center"/>
      <protection locked="0"/>
    </xf>
    <xf numFmtId="40" fontId="9" fillId="2" borderId="8" xfId="0" applyNumberFormat="1" applyFont="1" applyFill="1" applyBorder="1" applyAlignment="1" applyProtection="1">
      <alignment vertical="center"/>
      <protection locked="0"/>
    </xf>
    <xf numFmtId="40" fontId="9" fillId="0" borderId="8" xfId="0" applyNumberFormat="1" applyFont="1" applyBorder="1" applyAlignment="1" applyProtection="1">
      <alignment vertical="center"/>
      <protection locked="0"/>
    </xf>
    <xf numFmtId="40" fontId="9" fillId="0" borderId="28" xfId="0" applyNumberFormat="1" applyFont="1" applyBorder="1" applyAlignment="1" applyProtection="1">
      <alignment vertical="center"/>
      <protection locked="0"/>
    </xf>
    <xf numFmtId="2" fontId="9" fillId="0" borderId="8" xfId="0" applyNumberFormat="1" applyFont="1" applyBorder="1" applyAlignment="1" applyProtection="1">
      <alignment vertical="center"/>
      <protection locked="0"/>
    </xf>
    <xf numFmtId="2" fontId="9" fillId="0" borderId="29" xfId="0" applyNumberFormat="1" applyFont="1" applyBorder="1" applyAlignment="1" applyProtection="1">
      <alignment vertical="center"/>
      <protection locked="0"/>
    </xf>
    <xf numFmtId="169" fontId="9" fillId="0" borderId="8" xfId="0" applyNumberFormat="1" applyFont="1" applyBorder="1" applyAlignment="1" applyProtection="1">
      <alignment vertical="center"/>
      <protection locked="0"/>
    </xf>
    <xf numFmtId="40" fontId="9" fillId="0" borderId="5" xfId="0" applyNumberFormat="1" applyFont="1" applyBorder="1" applyAlignment="1" applyProtection="1">
      <alignment vertical="center"/>
      <protection locked="0"/>
    </xf>
    <xf numFmtId="43" fontId="9" fillId="0" borderId="5" xfId="1" applyFont="1" applyFill="1" applyBorder="1" applyAlignment="1" applyProtection="1">
      <alignment vertical="center"/>
      <protection locked="0"/>
    </xf>
    <xf numFmtId="0" fontId="9" fillId="0" borderId="8" xfId="0" applyFont="1" applyBorder="1" applyAlignment="1">
      <alignment horizontal="left" vertical="center"/>
    </xf>
    <xf numFmtId="43" fontId="9" fillId="2" borderId="8" xfId="1" applyFont="1" applyFill="1" applyBorder="1" applyAlignment="1">
      <alignment horizontal="center" vertical="center"/>
    </xf>
    <xf numFmtId="43" fontId="9" fillId="2" borderId="28" xfId="1" applyFont="1" applyFill="1" applyBorder="1" applyAlignment="1">
      <alignment horizontal="center" vertical="center"/>
    </xf>
    <xf numFmtId="170" fontId="9" fillId="2" borderId="8" xfId="1" applyNumberFormat="1" applyFont="1" applyFill="1" applyBorder="1" applyAlignment="1">
      <alignment horizontal="center" vertical="center"/>
    </xf>
    <xf numFmtId="2" fontId="9" fillId="2" borderId="8" xfId="0" applyNumberFormat="1" applyFont="1" applyFill="1" applyBorder="1" applyAlignment="1" applyProtection="1">
      <alignment vertical="center"/>
      <protection locked="0"/>
    </xf>
    <xf numFmtId="2" fontId="9" fillId="2" borderId="29" xfId="1" applyNumberFormat="1" applyFont="1" applyFill="1" applyBorder="1" applyAlignment="1">
      <alignment vertical="center"/>
    </xf>
    <xf numFmtId="2" fontId="9" fillId="2" borderId="8" xfId="1" applyNumberFormat="1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40" fontId="9" fillId="2" borderId="28" xfId="0" applyNumberFormat="1" applyFont="1" applyFill="1" applyBorder="1" applyAlignment="1" applyProtection="1">
      <alignment vertical="center"/>
      <protection locked="0"/>
    </xf>
    <xf numFmtId="0" fontId="9" fillId="2" borderId="8" xfId="0" applyFont="1" applyFill="1" applyBorder="1" applyAlignment="1">
      <alignment horizontal="left" vertical="center"/>
    </xf>
    <xf numFmtId="2" fontId="9" fillId="2" borderId="29" xfId="0" applyNumberFormat="1" applyFont="1" applyFill="1" applyBorder="1" applyAlignment="1" applyProtection="1">
      <alignment vertical="center"/>
      <protection locked="0"/>
    </xf>
    <xf numFmtId="169" fontId="9" fillId="2" borderId="8" xfId="0" applyNumberFormat="1" applyFont="1" applyFill="1" applyBorder="1" applyAlignment="1" applyProtection="1">
      <alignment vertical="center"/>
      <protection locked="0"/>
    </xf>
    <xf numFmtId="40" fontId="9" fillId="0" borderId="1" xfId="0" applyNumberFormat="1" applyFont="1" applyBorder="1" applyAlignment="1" applyProtection="1">
      <alignment vertical="center"/>
      <protection locked="0"/>
    </xf>
    <xf numFmtId="169" fontId="9" fillId="0" borderId="1" xfId="0" applyNumberFormat="1" applyFont="1" applyBorder="1" applyAlignment="1" applyProtection="1">
      <alignment vertical="center"/>
      <protection locked="0"/>
    </xf>
    <xf numFmtId="40" fontId="9" fillId="2" borderId="1" xfId="0" applyNumberFormat="1" applyFont="1" applyFill="1" applyBorder="1" applyAlignment="1" applyProtection="1">
      <alignment vertical="center"/>
      <protection locked="0"/>
    </xf>
    <xf numFmtId="169" fontId="9" fillId="2" borderId="1" xfId="0" applyNumberFormat="1" applyFont="1" applyFill="1" applyBorder="1" applyAlignment="1" applyProtection="1">
      <alignment vertical="center"/>
      <protection locked="0"/>
    </xf>
    <xf numFmtId="0" fontId="9" fillId="2" borderId="28" xfId="0" applyFont="1" applyFill="1" applyBorder="1" applyAlignment="1">
      <alignment horizontal="left" vertical="center"/>
    </xf>
    <xf numFmtId="0" fontId="9" fillId="0" borderId="28" xfId="0" applyFont="1" applyBorder="1" applyAlignment="1">
      <alignment horizontal="left" vertical="center"/>
    </xf>
    <xf numFmtId="40" fontId="9" fillId="0" borderId="9" xfId="0" applyNumberFormat="1" applyFont="1" applyBorder="1" applyAlignment="1" applyProtection="1">
      <alignment vertical="center"/>
      <protection locked="0"/>
    </xf>
    <xf numFmtId="2" fontId="9" fillId="0" borderId="11" xfId="0" applyNumberFormat="1" applyFont="1" applyBorder="1" applyAlignment="1" applyProtection="1">
      <alignment vertical="center"/>
      <protection locked="0"/>
    </xf>
    <xf numFmtId="0" fontId="12" fillId="0" borderId="30" xfId="0" applyFont="1" applyBorder="1" applyAlignment="1">
      <alignment horizontal="right" vertical="center"/>
    </xf>
    <xf numFmtId="40" fontId="9" fillId="0" borderId="31" xfId="0" applyNumberFormat="1" applyFont="1" applyBorder="1" applyAlignment="1">
      <alignment vertical="center"/>
    </xf>
    <xf numFmtId="40" fontId="9" fillId="0" borderId="30" xfId="0" applyNumberFormat="1" applyFont="1" applyBorder="1" applyAlignment="1">
      <alignment vertical="center"/>
    </xf>
    <xf numFmtId="40" fontId="9" fillId="0" borderId="32" xfId="0" applyNumberFormat="1" applyFont="1" applyBorder="1" applyAlignment="1">
      <alignment vertical="center"/>
    </xf>
    <xf numFmtId="43" fontId="9" fillId="0" borderId="0" xfId="1" applyFont="1" applyFill="1" applyBorder="1" applyAlignment="1">
      <alignment vertical="center"/>
    </xf>
    <xf numFmtId="40" fontId="9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40" fontId="12" fillId="0" borderId="0" xfId="0" applyNumberFormat="1" applyFont="1" applyAlignment="1">
      <alignment horizontal="right" vertical="center"/>
    </xf>
    <xf numFmtId="44" fontId="9" fillId="0" borderId="0" xfId="5" applyFont="1" applyFill="1" applyAlignment="1">
      <alignment vertical="center"/>
    </xf>
    <xf numFmtId="49" fontId="9" fillId="0" borderId="8" xfId="0" applyNumberFormat="1" applyFont="1" applyBorder="1" applyAlignment="1">
      <alignment vertical="center"/>
    </xf>
    <xf numFmtId="43" fontId="14" fillId="0" borderId="21" xfId="1" applyFont="1" applyFill="1" applyBorder="1" applyAlignment="1">
      <alignment horizontal="center" vertical="center"/>
    </xf>
    <xf numFmtId="43" fontId="14" fillId="0" borderId="20" xfId="1" applyFont="1" applyFill="1" applyBorder="1" applyAlignment="1">
      <alignment horizontal="center" vertical="center"/>
    </xf>
    <xf numFmtId="43" fontId="14" fillId="0" borderId="0" xfId="1" applyFont="1" applyFill="1" applyBorder="1" applyAlignment="1">
      <alignment horizontal="center" vertical="center"/>
    </xf>
    <xf numFmtId="43" fontId="12" fillId="0" borderId="21" xfId="1" applyFont="1" applyFill="1" applyBorder="1" applyAlignment="1">
      <alignment horizontal="center" vertical="center"/>
    </xf>
    <xf numFmtId="43" fontId="12" fillId="0" borderId="3" xfId="1" applyFont="1" applyFill="1" applyBorder="1" applyAlignment="1">
      <alignment horizontal="center" vertical="center"/>
    </xf>
    <xf numFmtId="168" fontId="14" fillId="0" borderId="27" xfId="1" applyNumberFormat="1" applyFont="1" applyFill="1" applyBorder="1" applyAlignment="1">
      <alignment horizontal="center" vertical="center"/>
    </xf>
    <xf numFmtId="43" fontId="14" fillId="0" borderId="4" xfId="1" applyFont="1" applyFill="1" applyBorder="1" applyAlignment="1">
      <alignment horizontal="center" vertical="center"/>
    </xf>
    <xf numFmtId="43" fontId="12" fillId="0" borderId="7" xfId="1" applyFont="1" applyFill="1" applyBorder="1" applyAlignment="1">
      <alignment horizontal="center" vertical="center"/>
    </xf>
    <xf numFmtId="0" fontId="9" fillId="0" borderId="8" xfId="0" applyFont="1" applyBorder="1" applyAlignment="1">
      <alignment horizontal="left" vertical="center" wrapText="1"/>
    </xf>
    <xf numFmtId="49" fontId="9" fillId="2" borderId="0" xfId="1" applyNumberFormat="1" applyFont="1" applyFill="1" applyAlignment="1">
      <alignment vertical="center"/>
    </xf>
    <xf numFmtId="49" fontId="9" fillId="2" borderId="8" xfId="0" applyNumberFormat="1" applyFont="1" applyFill="1" applyBorder="1" applyAlignment="1">
      <alignment vertical="center"/>
    </xf>
    <xf numFmtId="0" fontId="0" fillId="2" borderId="0" xfId="0" applyFill="1"/>
    <xf numFmtId="49" fontId="9" fillId="0" borderId="29" xfId="1" applyNumberFormat="1" applyFont="1" applyFill="1" applyBorder="1" applyAlignment="1">
      <alignment vertical="center"/>
    </xf>
    <xf numFmtId="166" fontId="9" fillId="0" borderId="0" xfId="5" applyNumberFormat="1" applyFont="1" applyFill="1" applyAlignment="1">
      <alignment horizontal="center" vertical="center"/>
    </xf>
    <xf numFmtId="43" fontId="9" fillId="0" borderId="0" xfId="1" applyFont="1" applyFill="1" applyBorder="1" applyAlignment="1">
      <alignment horizontal="center" vertical="center"/>
    </xf>
    <xf numFmtId="43" fontId="12" fillId="0" borderId="0" xfId="1" applyFont="1" applyFill="1" applyBorder="1" applyAlignment="1">
      <alignment horizontal="center" vertical="center"/>
    </xf>
    <xf numFmtId="40" fontId="9" fillId="0" borderId="0" xfId="0" applyNumberFormat="1" applyFont="1" applyAlignment="1" applyProtection="1">
      <alignment vertical="center"/>
      <protection locked="0"/>
    </xf>
    <xf numFmtId="49" fontId="9" fillId="0" borderId="0" xfId="0" applyNumberFormat="1" applyFont="1" applyAlignment="1">
      <alignment vertical="center"/>
    </xf>
    <xf numFmtId="2" fontId="9" fillId="0" borderId="0" xfId="0" applyNumberFormat="1" applyFont="1" applyAlignment="1" applyProtection="1">
      <alignment vertical="center"/>
      <protection locked="0"/>
    </xf>
    <xf numFmtId="169" fontId="9" fillId="0" borderId="0" xfId="0" applyNumberFormat="1" applyFont="1" applyAlignment="1" applyProtection="1">
      <alignment vertical="center"/>
      <protection locked="0"/>
    </xf>
    <xf numFmtId="0" fontId="9" fillId="0" borderId="0" xfId="0" applyFont="1" applyAlignment="1">
      <alignment horizontal="left" vertical="center"/>
    </xf>
    <xf numFmtId="170" fontId="9" fillId="0" borderId="0" xfId="1" applyNumberFormat="1" applyFont="1" applyFill="1" applyBorder="1" applyAlignment="1">
      <alignment horizontal="center" vertical="center"/>
    </xf>
    <xf numFmtId="2" fontId="9" fillId="0" borderId="0" xfId="1" applyNumberFormat="1" applyFont="1" applyFill="1" applyBorder="1" applyAlignment="1">
      <alignment vertical="center"/>
    </xf>
    <xf numFmtId="2" fontId="9" fillId="0" borderId="0" xfId="1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right" vertical="center"/>
    </xf>
    <xf numFmtId="44" fontId="9" fillId="0" borderId="0" xfId="5" applyFont="1" applyFill="1" applyBorder="1" applyAlignment="1">
      <alignment vertical="center"/>
    </xf>
    <xf numFmtId="40" fontId="12" fillId="0" borderId="0" xfId="0" applyNumberFormat="1" applyFont="1" applyAlignment="1" applyProtection="1">
      <alignment vertical="center"/>
      <protection locked="0"/>
    </xf>
    <xf numFmtId="40" fontId="12" fillId="0" borderId="0" xfId="0" applyNumberFormat="1" applyFont="1" applyAlignment="1">
      <alignment vertical="center"/>
    </xf>
    <xf numFmtId="2" fontId="2" fillId="0" borderId="0" xfId="0" applyNumberFormat="1" applyFont="1"/>
    <xf numFmtId="2" fontId="12" fillId="0" borderId="0" xfId="0" applyNumberFormat="1" applyFont="1" applyAlignment="1">
      <alignment vertical="center"/>
    </xf>
    <xf numFmtId="0" fontId="12" fillId="0" borderId="0" xfId="0" applyFont="1" applyAlignment="1" applyProtection="1">
      <alignment horizontal="centerContinuous" vertical="center"/>
      <protection locked="0"/>
    </xf>
    <xf numFmtId="40" fontId="9" fillId="0" borderId="0" xfId="0" applyNumberFormat="1" applyFont="1" applyAlignment="1" applyProtection="1">
      <alignment vertical="center" wrapText="1"/>
      <protection locked="0"/>
    </xf>
    <xf numFmtId="2" fontId="9" fillId="0" borderId="0" xfId="0" applyNumberFormat="1" applyFont="1" applyAlignment="1" applyProtection="1">
      <alignment vertical="center" wrapText="1"/>
      <protection locked="0"/>
    </xf>
    <xf numFmtId="40" fontId="12" fillId="0" borderId="0" xfId="0" quotePrefix="1" applyNumberFormat="1" applyFont="1" applyAlignment="1">
      <alignment vertical="center"/>
    </xf>
    <xf numFmtId="2" fontId="9" fillId="0" borderId="8" xfId="0" applyNumberFormat="1" applyFont="1" applyBorder="1" applyAlignment="1">
      <alignment vertical="center"/>
    </xf>
    <xf numFmtId="2" fontId="12" fillId="0" borderId="8" xfId="0" applyNumberFormat="1" applyFont="1" applyBorder="1" applyAlignment="1">
      <alignment vertical="center"/>
    </xf>
    <xf numFmtId="2" fontId="0" fillId="0" borderId="8" xfId="0" applyNumberFormat="1" applyBorder="1"/>
    <xf numFmtId="0" fontId="0" fillId="0" borderId="8" xfId="0" applyBorder="1"/>
    <xf numFmtId="0" fontId="0" fillId="2" borderId="8" xfId="0" applyFill="1" applyBorder="1"/>
    <xf numFmtId="2" fontId="9" fillId="2" borderId="8" xfId="0" applyNumberFormat="1" applyFont="1" applyFill="1" applyBorder="1" applyAlignment="1">
      <alignment vertical="center"/>
    </xf>
    <xf numFmtId="2" fontId="12" fillId="2" borderId="8" xfId="0" applyNumberFormat="1" applyFont="1" applyFill="1" applyBorder="1" applyAlignment="1">
      <alignment vertical="center"/>
    </xf>
    <xf numFmtId="0" fontId="9" fillId="2" borderId="0" xfId="0" applyFont="1" applyFill="1" applyAlignment="1">
      <alignment vertical="center"/>
    </xf>
    <xf numFmtId="2" fontId="0" fillId="2" borderId="8" xfId="0" applyNumberFormat="1" applyFill="1" applyBorder="1"/>
    <xf numFmtId="40" fontId="12" fillId="0" borderId="0" xfId="0" applyNumberFormat="1" applyFont="1" applyAlignment="1" applyProtection="1">
      <alignment vertical="center" wrapText="1"/>
      <protection locked="0"/>
    </xf>
    <xf numFmtId="40" fontId="12" fillId="0" borderId="0" xfId="0" applyNumberFormat="1" applyFont="1" applyAlignment="1">
      <alignment vertical="center" wrapText="1"/>
    </xf>
    <xf numFmtId="14" fontId="9" fillId="0" borderId="0" xfId="1" applyNumberFormat="1" applyFont="1" applyFill="1" applyBorder="1" applyAlignment="1">
      <alignment horizontal="center" vertical="center"/>
    </xf>
    <xf numFmtId="167" fontId="9" fillId="0" borderId="0" xfId="1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/>
    </xf>
    <xf numFmtId="2" fontId="9" fillId="2" borderId="4" xfId="0" applyNumberFormat="1" applyFont="1" applyFill="1" applyBorder="1" applyAlignment="1">
      <alignment vertical="center"/>
    </xf>
    <xf numFmtId="2" fontId="12" fillId="2" borderId="4" xfId="0" applyNumberFormat="1" applyFont="1" applyFill="1" applyBorder="1" applyAlignment="1">
      <alignment vertical="center"/>
    </xf>
    <xf numFmtId="43" fontId="11" fillId="0" borderId="0" xfId="1" applyFont="1" applyFill="1" applyBorder="1" applyAlignment="1">
      <alignment horizontal="center" vertical="center"/>
    </xf>
    <xf numFmtId="43" fontId="11" fillId="0" borderId="0" xfId="1" applyFont="1" applyFill="1" applyBorder="1" applyAlignment="1">
      <alignment vertical="center"/>
    </xf>
    <xf numFmtId="168" fontId="14" fillId="0" borderId="6" xfId="1" applyNumberFormat="1" applyFont="1" applyFill="1" applyBorder="1" applyAlignment="1">
      <alignment horizontal="center" vertical="center" wrapText="1"/>
    </xf>
    <xf numFmtId="43" fontId="14" fillId="0" borderId="6" xfId="1" applyFont="1" applyFill="1" applyBorder="1" applyAlignment="1">
      <alignment horizontal="center" vertical="center" wrapText="1"/>
    </xf>
    <xf numFmtId="43" fontId="12" fillId="0" borderId="6" xfId="1" applyFont="1" applyFill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43" fontId="14" fillId="0" borderId="0" xfId="1" applyFont="1" applyFill="1" applyBorder="1" applyAlignment="1">
      <alignment horizontal="center" vertical="center" wrapText="1"/>
    </xf>
    <xf numFmtId="0" fontId="0" fillId="0" borderId="20" xfId="0" applyBorder="1"/>
    <xf numFmtId="0" fontId="2" fillId="2" borderId="0" xfId="0" applyFont="1" applyFill="1"/>
    <xf numFmtId="14" fontId="2" fillId="0" borderId="0" xfId="0" applyNumberFormat="1" applyFont="1"/>
    <xf numFmtId="14" fontId="0" fillId="2" borderId="8" xfId="0" quotePrefix="1" applyNumberFormat="1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3" fillId="3" borderId="9" xfId="2" applyFill="1" applyBorder="1" applyAlignment="1">
      <alignment horizontal="left"/>
    </xf>
    <xf numFmtId="0" fontId="3" fillId="3" borderId="11" xfId="2" applyFill="1" applyBorder="1" applyAlignment="1">
      <alignment horizontal="left"/>
    </xf>
    <xf numFmtId="0" fontId="5" fillId="0" borderId="5" xfId="2" applyFont="1" applyBorder="1" applyAlignment="1">
      <alignment horizontal="center"/>
    </xf>
    <xf numFmtId="0" fontId="5" fillId="0" borderId="7" xfId="2" applyFont="1" applyBorder="1" applyAlignment="1">
      <alignment horizontal="center"/>
    </xf>
    <xf numFmtId="0" fontId="5" fillId="0" borderId="5" xfId="3" applyNumberFormat="1" applyFont="1" applyBorder="1" applyAlignment="1">
      <alignment horizontal="center"/>
    </xf>
    <xf numFmtId="0" fontId="5" fillId="0" borderId="6" xfId="3" applyNumberFormat="1" applyFont="1" applyBorder="1" applyAlignment="1">
      <alignment horizontal="center"/>
    </xf>
    <xf numFmtId="0" fontId="4" fillId="0" borderId="0" xfId="2" applyFont="1" applyAlignment="1">
      <alignment horizontal="left"/>
    </xf>
    <xf numFmtId="0" fontId="3" fillId="3" borderId="10" xfId="2" applyFill="1" applyBorder="1" applyAlignment="1">
      <alignment horizontal="left"/>
    </xf>
    <xf numFmtId="0" fontId="5" fillId="0" borderId="5" xfId="2" applyFont="1" applyBorder="1" applyAlignment="1">
      <alignment horizontal="left"/>
    </xf>
    <xf numFmtId="0" fontId="5" fillId="0" borderId="6" xfId="2" applyFont="1" applyBorder="1" applyAlignment="1">
      <alignment horizontal="left"/>
    </xf>
    <xf numFmtId="0" fontId="5" fillId="0" borderId="7" xfId="2" applyFont="1" applyBorder="1" applyAlignment="1">
      <alignment horizontal="left"/>
    </xf>
    <xf numFmtId="43" fontId="9" fillId="0" borderId="0" xfId="1" applyFont="1" applyFill="1" applyAlignment="1">
      <alignment horizontal="center" vertical="center"/>
    </xf>
    <xf numFmtId="43" fontId="9" fillId="0" borderId="0" xfId="1" applyFont="1" applyFill="1" applyAlignment="1">
      <alignment horizontal="left" vertical="center"/>
    </xf>
    <xf numFmtId="167" fontId="9" fillId="0" borderId="12" xfId="1" applyNumberFormat="1" applyFont="1" applyFill="1" applyBorder="1" applyAlignment="1" applyProtection="1">
      <alignment horizontal="center" vertical="center"/>
      <protection locked="0"/>
    </xf>
    <xf numFmtId="167" fontId="9" fillId="0" borderId="13" xfId="1" applyNumberFormat="1" applyFont="1" applyFill="1" applyBorder="1" applyAlignment="1" applyProtection="1">
      <alignment horizontal="center" vertical="center"/>
      <protection locked="0"/>
    </xf>
    <xf numFmtId="14" fontId="8" fillId="0" borderId="14" xfId="1" applyNumberFormat="1" applyFont="1" applyFill="1" applyBorder="1" applyAlignment="1">
      <alignment horizontal="center" vertical="center"/>
    </xf>
    <xf numFmtId="14" fontId="8" fillId="0" borderId="0" xfId="1" applyNumberFormat="1" applyFont="1" applyFill="1" applyBorder="1" applyAlignment="1">
      <alignment horizontal="center" vertical="center"/>
    </xf>
  </cellXfs>
  <cellStyles count="6">
    <cellStyle name="Comma" xfId="1" builtinId="3"/>
    <cellStyle name="Currency" xfId="5" builtinId="4"/>
    <cellStyle name="Currency 2" xfId="3" xr:uid="{00000000-0005-0000-0000-000002000000}"/>
    <cellStyle name="Normal" xfId="0" builtinId="0"/>
    <cellStyle name="Normal 2" xfId="2" xr:uid="{00000000-0005-0000-0000-000004000000}"/>
    <cellStyle name="Percent 2" xfId="4" xr:uid="{00000000-0005-0000-0000-000005000000}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normalizeH="0" baseline="0">
                <a:solidFill>
                  <a:sysClr val="windowText" lastClr="000000"/>
                </a:solidFill>
                <a:latin typeface="+mj-lt"/>
                <a:ea typeface="+mj-ea"/>
                <a:cs typeface="+mj-cs"/>
              </a:defRPr>
            </a:pPr>
            <a:r>
              <a:rPr lang="en-US">
                <a:solidFill>
                  <a:sysClr val="windowText" lastClr="000000"/>
                </a:solidFill>
              </a:rPr>
              <a:t>Employee Hours by Pay Code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normalizeH="0" baseline="0">
              <a:solidFill>
                <a:sysClr val="windowText" lastClr="000000"/>
              </a:solidFill>
              <a:latin typeface="+mj-lt"/>
              <a:ea typeface="+mj-ea"/>
              <a:cs typeface="+mj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'Productive Cost'!$C$44</c:f>
              <c:strCache>
                <c:ptCount val="1"/>
                <c:pt idx="0">
                  <c:v>% of Hours</c:v>
                </c:pt>
              </c:strCache>
            </c:strRef>
          </c:tx>
          <c:spPr>
            <a:ln w="9525"/>
          </c:spPr>
          <c:dPt>
            <c:idx val="0"/>
            <c:bubble3D val="0"/>
            <c:spPr>
              <a:gradFill>
                <a:gsLst>
                  <a:gs pos="100000">
                    <a:schemeClr val="accent1">
                      <a:lumMod val="60000"/>
                      <a:lumOff val="40000"/>
                    </a:schemeClr>
                  </a:gs>
                  <a:gs pos="0">
                    <a:schemeClr val="accent1"/>
                  </a:gs>
                </a:gsLst>
                <a:lin ang="5400000" scaled="0"/>
              </a:gradFill>
              <a:ln w="9525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AB0-4AA7-93F0-4544D1A67153}"/>
              </c:ext>
            </c:extLst>
          </c:dPt>
          <c:dPt>
            <c:idx val="1"/>
            <c:bubble3D val="0"/>
            <c:spPr>
              <a:gradFill>
                <a:gsLst>
                  <a:gs pos="100000">
                    <a:schemeClr val="accent2">
                      <a:lumMod val="60000"/>
                      <a:lumOff val="40000"/>
                    </a:schemeClr>
                  </a:gs>
                  <a:gs pos="0">
                    <a:schemeClr val="accent2"/>
                  </a:gs>
                </a:gsLst>
                <a:lin ang="5400000" scaled="0"/>
              </a:gradFill>
              <a:ln w="9525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AB0-4AA7-93F0-4544D1A67153}"/>
              </c:ext>
            </c:extLst>
          </c:dPt>
          <c:dPt>
            <c:idx val="2"/>
            <c:bubble3D val="0"/>
            <c:spPr>
              <a:gradFill>
                <a:gsLst>
                  <a:gs pos="100000">
                    <a:schemeClr val="accent3">
                      <a:lumMod val="60000"/>
                      <a:lumOff val="40000"/>
                    </a:schemeClr>
                  </a:gs>
                  <a:gs pos="0">
                    <a:schemeClr val="accent3"/>
                  </a:gs>
                </a:gsLst>
                <a:lin ang="5400000" scaled="0"/>
              </a:gradFill>
              <a:ln w="9525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AB0-4AA7-93F0-4544D1A67153}"/>
              </c:ext>
            </c:extLst>
          </c:dPt>
          <c:dPt>
            <c:idx val="3"/>
            <c:bubble3D val="0"/>
            <c:spPr>
              <a:gradFill>
                <a:gsLst>
                  <a:gs pos="100000">
                    <a:schemeClr val="accent4">
                      <a:lumMod val="60000"/>
                      <a:lumOff val="40000"/>
                    </a:schemeClr>
                  </a:gs>
                  <a:gs pos="0">
                    <a:schemeClr val="accent4"/>
                  </a:gs>
                </a:gsLst>
                <a:lin ang="5400000" scaled="0"/>
              </a:gradFill>
              <a:ln w="9525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AB0-4AA7-93F0-4544D1A67153}"/>
              </c:ext>
            </c:extLst>
          </c:dPt>
          <c:dPt>
            <c:idx val="4"/>
            <c:bubble3D val="0"/>
            <c:spPr>
              <a:gradFill>
                <a:gsLst>
                  <a:gs pos="100000">
                    <a:schemeClr val="accent5">
                      <a:lumMod val="60000"/>
                      <a:lumOff val="40000"/>
                    </a:schemeClr>
                  </a:gs>
                  <a:gs pos="0">
                    <a:schemeClr val="accent5"/>
                  </a:gs>
                </a:gsLst>
                <a:lin ang="5400000" scaled="0"/>
              </a:gradFill>
              <a:ln w="9525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2AB0-4AA7-93F0-4544D1A67153}"/>
              </c:ext>
            </c:extLst>
          </c:dPt>
          <c:dPt>
            <c:idx val="5"/>
            <c:bubble3D val="0"/>
            <c:spPr>
              <a:gradFill>
                <a:gsLst>
                  <a:gs pos="100000">
                    <a:schemeClr val="accent6">
                      <a:lumMod val="60000"/>
                      <a:lumOff val="40000"/>
                    </a:schemeClr>
                  </a:gs>
                  <a:gs pos="0">
                    <a:schemeClr val="accent6"/>
                  </a:gs>
                </a:gsLst>
                <a:lin ang="5400000" scaled="0"/>
              </a:gradFill>
              <a:ln w="9525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2AB0-4AA7-93F0-4544D1A67153}"/>
              </c:ext>
            </c:extLst>
          </c:dPt>
          <c:dPt>
            <c:idx val="6"/>
            <c:bubble3D val="0"/>
            <c:spPr>
              <a:gradFill>
                <a:gsLst>
                  <a:gs pos="100000">
                    <a:schemeClr val="accent1">
                      <a:lumMod val="60000"/>
                      <a:lumMod val="60000"/>
                      <a:lumOff val="40000"/>
                    </a:schemeClr>
                  </a:gs>
                  <a:gs pos="0">
                    <a:schemeClr val="accent1">
                      <a:lumMod val="60000"/>
                    </a:schemeClr>
                  </a:gs>
                </a:gsLst>
                <a:lin ang="5400000" scaled="0"/>
              </a:gradFill>
              <a:ln w="9525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2AB0-4AA7-93F0-4544D1A67153}"/>
              </c:ext>
            </c:extLst>
          </c:dPt>
          <c:dPt>
            <c:idx val="7"/>
            <c:bubble3D val="0"/>
            <c:spPr>
              <a:gradFill>
                <a:gsLst>
                  <a:gs pos="100000">
                    <a:schemeClr val="accent2">
                      <a:lumMod val="60000"/>
                      <a:lumMod val="60000"/>
                      <a:lumOff val="40000"/>
                    </a:schemeClr>
                  </a:gs>
                  <a:gs pos="0">
                    <a:schemeClr val="accent2">
                      <a:lumMod val="60000"/>
                    </a:schemeClr>
                  </a:gs>
                </a:gsLst>
                <a:lin ang="5400000" scaled="0"/>
              </a:gradFill>
              <a:ln w="9525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2AB0-4AA7-93F0-4544D1A67153}"/>
              </c:ext>
            </c:extLst>
          </c:dPt>
          <c:dPt>
            <c:idx val="8"/>
            <c:bubble3D val="0"/>
            <c:spPr>
              <a:gradFill>
                <a:gsLst>
                  <a:gs pos="100000">
                    <a:schemeClr val="accent3">
                      <a:lumMod val="60000"/>
                      <a:lumMod val="60000"/>
                      <a:lumOff val="40000"/>
                    </a:schemeClr>
                  </a:gs>
                  <a:gs pos="0">
                    <a:schemeClr val="accent3">
                      <a:lumMod val="60000"/>
                    </a:schemeClr>
                  </a:gs>
                </a:gsLst>
                <a:lin ang="5400000" scaled="0"/>
              </a:gradFill>
              <a:ln w="9525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2F67-4B61-958B-7C082F3F9573}"/>
              </c:ext>
            </c:extLst>
          </c:dPt>
          <c:cat>
            <c:strRef>
              <c:f>'Productive Cost'!$B$45:$B$53</c:f>
              <c:strCache>
                <c:ptCount val="9"/>
                <c:pt idx="0">
                  <c:v>REGULAR WAGES</c:v>
                </c:pt>
                <c:pt idx="2">
                  <c:v>OVERTIME WAGES</c:v>
                </c:pt>
                <c:pt idx="3">
                  <c:v>OTHER PAY</c:v>
                </c:pt>
                <c:pt idx="4">
                  <c:v>CASUAL DAY</c:v>
                </c:pt>
                <c:pt idx="5">
                  <c:v>VACATION PAY</c:v>
                </c:pt>
                <c:pt idx="6">
                  <c:v>SICK PAY</c:v>
                </c:pt>
                <c:pt idx="7">
                  <c:v>COMP TIME</c:v>
                </c:pt>
                <c:pt idx="8">
                  <c:v>HOLIDAY PAY</c:v>
                </c:pt>
              </c:strCache>
            </c:strRef>
          </c:cat>
          <c:val>
            <c:numRef>
              <c:f>'Productive Cost'!$C$45:$C$53</c:f>
              <c:numCache>
                <c:formatCode>0%</c:formatCode>
                <c:ptCount val="9"/>
                <c:pt idx="0">
                  <c:v>0.98889711324944485</c:v>
                </c:pt>
                <c:pt idx="1">
                  <c:v>0</c:v>
                </c:pt>
                <c:pt idx="2">
                  <c:v>1.1102886750555145E-2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2AB0-4AA7-93F0-4544D1A671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106525867390453"/>
          <c:y val="0.10331015292707259"/>
          <c:w val="0.22572517753054655"/>
          <c:h val="0.6967929191799147"/>
        </c:manualLayout>
      </c:layout>
      <c:overlay val="0"/>
      <c:spPr>
        <a:solidFill>
          <a:schemeClr val="lt1">
            <a:alpha val="5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C7A-4F54-8F2D-F81C95B416C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C7A-4F54-8F2D-F81C95B416C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C7A-4F54-8F2D-F81C95B416C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8C7A-4F54-8F2D-F81C95B416C1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8C7A-4F54-8F2D-F81C95B416C1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8C7A-4F54-8F2D-F81C95B416C1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8C7A-4F54-8F2D-F81C95B416C1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8C7A-4F54-8F2D-F81C95B416C1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8C7A-4F54-8F2D-F81C95B416C1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8C7A-4F54-8F2D-F81C95B416C1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8C7A-4F54-8F2D-F81C95B416C1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8C7A-4F54-8F2D-F81C95B416C1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8C7A-4F54-8F2D-F81C95B416C1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B-2B2B-456E-8DED-87A5BB0BF07E}"/>
              </c:ext>
            </c:extLst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D-2B2B-456E-8DED-87A5BB0BF07E}"/>
              </c:ext>
            </c:extLst>
          </c:dPt>
          <c:dLbls>
            <c:dLbl>
              <c:idx val="9"/>
              <c:layout>
                <c:manualLayout>
                  <c:x val="1.4466742542137985E-2"/>
                  <c:y val="7.741196093178423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8C7A-4F54-8F2D-F81C95B416C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('Productive Cost'!$B$17:$B$25,'Productive Cost'!$B$31:$B$36)</c:f>
              <c:strCache>
                <c:ptCount val="15"/>
                <c:pt idx="0">
                  <c:v>REGULAR WAGES</c:v>
                </c:pt>
                <c:pt idx="2">
                  <c:v>OVERTIME WAGES</c:v>
                </c:pt>
                <c:pt idx="3">
                  <c:v>OTHER PAY</c:v>
                </c:pt>
                <c:pt idx="4">
                  <c:v>CASUAL DAY</c:v>
                </c:pt>
                <c:pt idx="5">
                  <c:v>VACATION PAY</c:v>
                </c:pt>
                <c:pt idx="6">
                  <c:v>SICK PAY</c:v>
                </c:pt>
                <c:pt idx="7">
                  <c:v>COMP TIME</c:v>
                </c:pt>
                <c:pt idx="8">
                  <c:v>HOLIDAY PAY</c:v>
                </c:pt>
                <c:pt idx="9">
                  <c:v>AFLAC</c:v>
                </c:pt>
                <c:pt idx="10">
                  <c:v>HSA</c:v>
                </c:pt>
                <c:pt idx="11">
                  <c:v>VISION</c:v>
                </c:pt>
                <c:pt idx="13">
                  <c:v>SOCIAL SECURITY</c:v>
                </c:pt>
                <c:pt idx="14">
                  <c:v>MEDICARE</c:v>
                </c:pt>
              </c:strCache>
            </c:strRef>
          </c:cat>
          <c:val>
            <c:numRef>
              <c:f>('Productive Cost'!$G$17:$G$25,'Productive Cost'!$G$31:$G$36)</c:f>
              <c:numCache>
                <c:formatCode>_("$"* #,##0.00_);_("$"* \(#,##0.00\);_("$"* "-"??_);_(@_)</c:formatCode>
                <c:ptCount val="15"/>
                <c:pt idx="0">
                  <c:v>8880</c:v>
                </c:pt>
                <c:pt idx="1">
                  <c:v>0</c:v>
                </c:pt>
                <c:pt idx="2">
                  <c:v>151.88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545.1</c:v>
                </c:pt>
                <c:pt idx="14">
                  <c:v>127.48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8C7A-4F54-8F2D-F81C95B416C1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6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/>
        </a:fgClr>
        <a:bgClr>
          <a:schemeClr val="dk1">
            <a:lumMod val="10000"/>
            <a:lumOff val="90000"/>
          </a:schemeClr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508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50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314325</xdr:colOff>
      <xdr:row>38</xdr:row>
      <xdr:rowOff>47624</xdr:rowOff>
    </xdr:from>
    <xdr:to>
      <xdr:col>8</xdr:col>
      <xdr:colOff>657226</xdr:colOff>
      <xdr:row>65</xdr:row>
      <xdr:rowOff>95250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295275</xdr:colOff>
      <xdr:row>7</xdr:row>
      <xdr:rowOff>47624</xdr:rowOff>
    </xdr:from>
    <xdr:to>
      <xdr:col>18</xdr:col>
      <xdr:colOff>247650</xdr:colOff>
      <xdr:row>34</xdr:row>
      <xdr:rowOff>142874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34</xdr:row>
      <xdr:rowOff>0</xdr:rowOff>
    </xdr:from>
    <xdr:to>
      <xdr:col>8</xdr:col>
      <xdr:colOff>47040</xdr:colOff>
      <xdr:row>72</xdr:row>
      <xdr:rowOff>161136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867400"/>
          <a:ext cx="4676190" cy="631428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20</xdr:row>
      <xdr:rowOff>133350</xdr:rowOff>
    </xdr:from>
    <xdr:to>
      <xdr:col>5</xdr:col>
      <xdr:colOff>294671</xdr:colOff>
      <xdr:row>60</xdr:row>
      <xdr:rowOff>18255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" y="3695700"/>
          <a:ext cx="4828571" cy="636190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30</xdr:row>
      <xdr:rowOff>0</xdr:rowOff>
    </xdr:from>
    <xdr:to>
      <xdr:col>5</xdr:col>
      <xdr:colOff>742373</xdr:colOff>
      <xdr:row>69</xdr:row>
      <xdr:rowOff>18258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038725"/>
          <a:ext cx="4619048" cy="633333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21</xdr:row>
      <xdr:rowOff>161924</xdr:rowOff>
    </xdr:from>
    <xdr:to>
      <xdr:col>5</xdr:col>
      <xdr:colOff>600075</xdr:colOff>
      <xdr:row>48</xdr:row>
      <xdr:rowOff>122458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543299"/>
          <a:ext cx="4667250" cy="4332509"/>
        </a:xfrm>
        <a:prstGeom prst="rect">
          <a:avLst/>
        </a:prstGeom>
      </xdr:spPr>
    </xdr:pic>
    <xdr:clientData/>
  </xdr:twoCellAnchor>
  <xdr:twoCellAnchor editAs="oneCell">
    <xdr:from>
      <xdr:col>0</xdr:col>
      <xdr:colOff>47625</xdr:colOff>
      <xdr:row>47</xdr:row>
      <xdr:rowOff>104775</xdr:rowOff>
    </xdr:from>
    <xdr:to>
      <xdr:col>5</xdr:col>
      <xdr:colOff>332831</xdr:colOff>
      <xdr:row>63</xdr:row>
      <xdr:rowOff>18737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7625" y="7696200"/>
          <a:ext cx="4352381" cy="250476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15</xdr:row>
      <xdr:rowOff>0</xdr:rowOff>
    </xdr:from>
    <xdr:to>
      <xdr:col>4</xdr:col>
      <xdr:colOff>647106</xdr:colOff>
      <xdr:row>53</xdr:row>
      <xdr:rowOff>123040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428875"/>
          <a:ext cx="4752381" cy="627619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11</xdr:row>
      <xdr:rowOff>0</xdr:rowOff>
    </xdr:from>
    <xdr:to>
      <xdr:col>5</xdr:col>
      <xdr:colOff>113718</xdr:colOff>
      <xdr:row>49</xdr:row>
      <xdr:rowOff>103993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781175"/>
          <a:ext cx="4657143" cy="6257143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15</xdr:row>
      <xdr:rowOff>0</xdr:rowOff>
    </xdr:from>
    <xdr:to>
      <xdr:col>3</xdr:col>
      <xdr:colOff>1361487</xdr:colOff>
      <xdr:row>42</xdr:row>
      <xdr:rowOff>85168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428875"/>
          <a:ext cx="4704762" cy="445714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A_Development\miExcel\Templates\Payroll\sample%20tim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-withDateEntry"/>
      <sheetName val="Jane"/>
      <sheetName val="Mary"/>
      <sheetName val="Bob"/>
      <sheetName val="Lookup"/>
    </sheetNames>
    <sheetDataSet>
      <sheetData sheetId="0" refreshError="1"/>
      <sheetData sheetId="1" refreshError="1"/>
      <sheetData sheetId="2" refreshError="1"/>
      <sheetData sheetId="3" refreshError="1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7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9"/>
  <sheetViews>
    <sheetView workbookViewId="0">
      <selection activeCell="H12" sqref="H12"/>
    </sheetView>
  </sheetViews>
  <sheetFormatPr defaultRowHeight="12.75" x14ac:dyDescent="0.2"/>
  <cols>
    <col min="1" max="1" width="14.42578125" bestFit="1" customWidth="1"/>
    <col min="2" max="2" width="22.85546875" bestFit="1" customWidth="1"/>
    <col min="3" max="3" width="17.5703125" bestFit="1" customWidth="1"/>
    <col min="4" max="4" width="12.140625" bestFit="1" customWidth="1"/>
    <col min="8" max="8" width="26.140625" bestFit="1" customWidth="1"/>
    <col min="9" max="9" width="19.28515625" bestFit="1" customWidth="1"/>
    <col min="10" max="11" width="9.140625" style="1"/>
    <col min="12" max="12" width="12.140625" bestFit="1" customWidth="1"/>
    <col min="13" max="13" width="10.5703125" bestFit="1" customWidth="1"/>
    <col min="14" max="14" width="14.7109375" bestFit="1" customWidth="1"/>
    <col min="15" max="15" width="15" bestFit="1" customWidth="1"/>
  </cols>
  <sheetData>
    <row r="1" spans="1:14" x14ac:dyDescent="0.2">
      <c r="A1" t="s">
        <v>174</v>
      </c>
      <c r="B1" t="s">
        <v>53</v>
      </c>
    </row>
    <row r="3" spans="1:14" x14ac:dyDescent="0.2">
      <c r="A3" s="136" t="s">
        <v>0</v>
      </c>
      <c r="B3" t="s">
        <v>3</v>
      </c>
      <c r="C3" t="s">
        <v>1</v>
      </c>
      <c r="D3" t="s">
        <v>2</v>
      </c>
      <c r="E3" t="s">
        <v>4</v>
      </c>
      <c r="F3" t="s">
        <v>5</v>
      </c>
      <c r="G3" t="s">
        <v>6</v>
      </c>
      <c r="H3" t="s">
        <v>7</v>
      </c>
      <c r="I3" t="s">
        <v>8</v>
      </c>
      <c r="J3" s="1" t="s">
        <v>9</v>
      </c>
      <c r="K3" s="1" t="s">
        <v>105</v>
      </c>
      <c r="L3" t="s">
        <v>10</v>
      </c>
      <c r="M3" t="s">
        <v>11</v>
      </c>
      <c r="N3" t="s">
        <v>12</v>
      </c>
    </row>
    <row r="4" spans="1:14" x14ac:dyDescent="0.2">
      <c r="A4">
        <v>5</v>
      </c>
      <c r="B4" t="str">
        <f>_xll.GetEmployeeName(A4)</f>
        <v>Smith, Jacob S</v>
      </c>
      <c r="C4" t="str">
        <f>_xll.GetEmployeeAddress1(A4)</f>
        <v>475 15th St</v>
      </c>
      <c r="D4" t="str">
        <f>_xll.GetEmployeeAddress2(A4)</f>
        <v/>
      </c>
      <c r="E4" t="str">
        <f>_xll.GetEmployeeCity(A4)</f>
        <v>Anycity</v>
      </c>
      <c r="F4" t="str">
        <f>_xll.GetEmployeeState(A4)</f>
        <v>WI</v>
      </c>
      <c r="G4" t="str">
        <f>_xll.GetEmployeeZip(A4)</f>
        <v>88888</v>
      </c>
      <c r="H4" t="str">
        <f>_xll.GetEmployeeJobPosition(A4)</f>
        <v>City Manager</v>
      </c>
      <c r="I4" t="str">
        <f>_xll.GetEmployeeDepartment(A4)</f>
        <v>Administration</v>
      </c>
      <c r="J4" s="1">
        <f>_xll.GetEmployeeHireDate(A4)</f>
        <v>37361</v>
      </c>
      <c r="K4" s="1" t="str">
        <f>_xll.GetEmployeeTerminationDate(A4)</f>
        <v/>
      </c>
      <c r="L4">
        <f>_xll.GetEmployeeAnnualWage(A4)</f>
        <v>83200</v>
      </c>
      <c r="M4">
        <f>_xll.GetEmployeeHourlyRate(A4)</f>
        <v>40</v>
      </c>
      <c r="N4">
        <f>_xll.GetEmployeeEstimatedAnnualHours(A4)</f>
        <v>2080</v>
      </c>
    </row>
    <row r="5" spans="1:14" x14ac:dyDescent="0.2">
      <c r="A5">
        <v>10</v>
      </c>
      <c r="B5" t="str">
        <f>_xll.GetEmployeeName(A5)</f>
        <v>Rockford, Julie M</v>
      </c>
      <c r="C5" t="str">
        <f>_xll.GetEmployeeAddress1(A5)</f>
        <v>603 N Commerce Ave</v>
      </c>
      <c r="D5" t="str">
        <f>_xll.GetEmployeeAddress2(A5)</f>
        <v/>
      </c>
      <c r="E5" t="str">
        <f>_xll.GetEmployeeCity(A5)</f>
        <v>Anycity</v>
      </c>
      <c r="F5" t="str">
        <f>_xll.GetEmployeeState(A5)</f>
        <v>WI</v>
      </c>
      <c r="G5" t="str">
        <f>_xll.GetEmployeeZip(A5)</f>
        <v>88888</v>
      </c>
      <c r="H5" t="str">
        <f>_xll.GetEmployeeJobPosition(A5)</f>
        <v>Clerk-Treasurer</v>
      </c>
      <c r="I5" t="str">
        <f>_xll.GetEmployeeDepartment(A5)</f>
        <v>Administration</v>
      </c>
      <c r="J5" s="1">
        <f>_xll.GetEmployeeHireDate(A5)</f>
        <v>37802</v>
      </c>
      <c r="K5" s="1">
        <f>_xll.GetEmployeeTerminationDate(A5)</f>
        <v>42824</v>
      </c>
      <c r="L5">
        <f>_xll.GetEmployeeAnnualWage(A5)</f>
        <v>43680</v>
      </c>
      <c r="M5">
        <f>_xll.GetEmployeeHourlyRate(A5)</f>
        <v>21</v>
      </c>
      <c r="N5">
        <f>_xll.GetEmployeeEstimatedAnnualHours(A5)</f>
        <v>2080</v>
      </c>
    </row>
    <row r="6" spans="1:14" x14ac:dyDescent="0.2">
      <c r="A6">
        <v>15</v>
      </c>
      <c r="B6" t="str">
        <f>_xll.GetEmployeeName(A6)</f>
        <v>Morris, Sharon</v>
      </c>
      <c r="C6" t="str">
        <f>_xll.GetEmployeeAddress1(A6)</f>
        <v>835 Oak Hills Dr</v>
      </c>
      <c r="D6" t="str">
        <f>_xll.GetEmployeeAddress2(A6)</f>
        <v/>
      </c>
      <c r="E6" t="str">
        <f>_xll.GetEmployeeCity(A6)</f>
        <v>Anycity</v>
      </c>
      <c r="F6" t="str">
        <f>_xll.GetEmployeeState(A6)</f>
        <v>WI</v>
      </c>
      <c r="G6" t="str">
        <f>_xll.GetEmployeeZip(A6)</f>
        <v>88888</v>
      </c>
      <c r="H6" t="str">
        <f>_xll.GetEmployeeJobPosition(A6)</f>
        <v>Receptionist/Cashier</v>
      </c>
      <c r="I6" t="str">
        <f>_xll.GetEmployeeDepartment(A6)</f>
        <v>Fire</v>
      </c>
      <c r="J6" s="1">
        <f>_xll.GetEmployeeHireDate(A6)</f>
        <v>41391</v>
      </c>
      <c r="K6" s="1" t="str">
        <f>_xll.GetEmployeeTerminationDate(A6)</f>
        <v/>
      </c>
      <c r="L6">
        <f>_xll.GetEmployeeAnnualWage(A6)</f>
        <v>20800</v>
      </c>
      <c r="M6">
        <f>_xll.GetEmployeeHourlyRate(A6)</f>
        <v>10</v>
      </c>
      <c r="N6">
        <f>_xll.GetEmployeeEstimatedAnnualHours(A6)</f>
        <v>2080</v>
      </c>
    </row>
    <row r="7" spans="1:14" x14ac:dyDescent="0.2">
      <c r="A7">
        <v>20</v>
      </c>
      <c r="B7" t="str">
        <f>_xll.GetEmployeeName(A7)</f>
        <v>Spencer, Annette</v>
      </c>
      <c r="C7" t="str">
        <f>_xll.GetEmployeeAddress1(A7)</f>
        <v>1035 Palisades Dr</v>
      </c>
      <c r="D7" t="str">
        <f>_xll.GetEmployeeAddress2(A7)</f>
        <v/>
      </c>
      <c r="E7" t="str">
        <f>_xll.GetEmployeeCity(A7)</f>
        <v>Anycity</v>
      </c>
      <c r="F7" t="str">
        <f>_xll.GetEmployeeState(A7)</f>
        <v>WI</v>
      </c>
      <c r="G7" t="str">
        <f>_xll.GetEmployeeZip(A7)</f>
        <v>84000</v>
      </c>
      <c r="H7" t="str">
        <f>_xll.GetEmployeeJobPosition(A7)</f>
        <v>Utility Clerk</v>
      </c>
      <c r="I7" t="str">
        <f>_xll.GetEmployeeDepartment(A7)</f>
        <v>Administration</v>
      </c>
      <c r="J7" s="1">
        <f>_xll.GetEmployeeHireDate(A7)</f>
        <v>39862</v>
      </c>
      <c r="K7" s="1" t="str">
        <f>_xll.GetEmployeeTerminationDate(A7)</f>
        <v/>
      </c>
      <c r="L7">
        <f>_xll.GetEmployeeAnnualWage(A7)</f>
        <v>23920</v>
      </c>
      <c r="M7">
        <f>_xll.GetEmployeeHourlyRate(A7)</f>
        <v>11.5</v>
      </c>
      <c r="N7">
        <f>_xll.GetEmployeeEstimatedAnnualHours(A7)</f>
        <v>2080</v>
      </c>
    </row>
    <row r="8" spans="1:14" x14ac:dyDescent="0.2">
      <c r="A8">
        <v>25</v>
      </c>
      <c r="B8" t="str">
        <f>_xll.GetEmployeeName(A8)</f>
        <v>Johnson, Douglas</v>
      </c>
      <c r="C8" t="str">
        <f>_xll.GetEmployeeAddress1(A8)</f>
        <v>1925 S Lake Rd</v>
      </c>
      <c r="D8" t="str">
        <f>_xll.GetEmployeeAddress2(A8)</f>
        <v/>
      </c>
      <c r="E8" t="str">
        <f>_xll.GetEmployeeCity(A8)</f>
        <v>Anycity</v>
      </c>
      <c r="F8" t="str">
        <f>_xll.GetEmployeeState(A8)</f>
        <v>WI</v>
      </c>
      <c r="G8" t="str">
        <f>_xll.GetEmployeeZip(A8)</f>
        <v>88888</v>
      </c>
      <c r="H8" t="str">
        <f>_xll.GetEmployeeJobPosition(A8)</f>
        <v>Utility Supervisor</v>
      </c>
      <c r="I8" t="str">
        <f>_xll.GetEmployeeDepartment(A8)</f>
        <v>Electric</v>
      </c>
      <c r="J8" s="1">
        <f>_xll.GetEmployeeHireDate(A8)</f>
        <v>40631</v>
      </c>
      <c r="K8" s="1" t="str">
        <f>_xll.GetEmployeeTerminationDate(A8)</f>
        <v/>
      </c>
      <c r="L8">
        <f>_xll.GetEmployeeAnnualWage(A8)</f>
        <v>32600</v>
      </c>
      <c r="M8">
        <f>_xll.GetEmployeeHourlyRate(A8)</f>
        <v>15.6731</v>
      </c>
      <c r="N8">
        <f>_xll.GetEmployeeEstimatedAnnualHours(A8)</f>
        <v>2080</v>
      </c>
    </row>
    <row r="9" spans="1:14" x14ac:dyDescent="0.2">
      <c r="A9">
        <v>30</v>
      </c>
      <c r="B9" t="str">
        <f>_xll.GetEmployeeName(A9)</f>
        <v>Austin, George</v>
      </c>
      <c r="C9" t="str">
        <f>_xll.GetEmployeeAddress1(A9)</f>
        <v>248 Hilltop Dr</v>
      </c>
      <c r="D9" t="str">
        <f>_xll.GetEmployeeAddress2(A9)</f>
        <v/>
      </c>
      <c r="E9" t="str">
        <f>_xll.GetEmployeeCity(A9)</f>
        <v>Anycity</v>
      </c>
      <c r="F9" t="str">
        <f>_xll.GetEmployeeState(A9)</f>
        <v>WI</v>
      </c>
      <c r="G9" t="str">
        <f>_xll.GetEmployeeZip(A9)</f>
        <v>88888</v>
      </c>
      <c r="H9" t="str">
        <f>_xll.GetEmployeeJobPosition(A9)</f>
        <v>Utility Worker</v>
      </c>
      <c r="I9" t="str">
        <f>_xll.GetEmployeeDepartment(A9)</f>
        <v>Water</v>
      </c>
      <c r="J9" s="1">
        <f>_xll.GetEmployeeHireDate(A9)</f>
        <v>40734</v>
      </c>
      <c r="K9" s="1" t="str">
        <f>_xll.GetEmployeeTerminationDate(A9)</f>
        <v/>
      </c>
      <c r="L9">
        <f>_xll.GetEmployeeAnnualWage(A9)</f>
        <v>27040</v>
      </c>
      <c r="M9">
        <f>_xll.GetEmployeeHourlyRate(A9)</f>
        <v>13</v>
      </c>
      <c r="N9">
        <f>_xll.GetEmployeeEstimatedAnnualHours(A9)</f>
        <v>2080</v>
      </c>
    </row>
    <row r="10" spans="1:14" x14ac:dyDescent="0.2">
      <c r="A10">
        <v>35</v>
      </c>
      <c r="B10" t="str">
        <f>_xll.GetEmployeeName(A10)</f>
        <v>Slade, Randy L</v>
      </c>
      <c r="C10" t="str">
        <f>_xll.GetEmployeeAddress1(A10)</f>
        <v>1978 Palisades Dr</v>
      </c>
      <c r="D10" t="str">
        <f>_xll.GetEmployeeAddress2(A10)</f>
        <v/>
      </c>
      <c r="E10" t="str">
        <f>_xll.GetEmployeeCity(A10)</f>
        <v>Anycity</v>
      </c>
      <c r="F10" t="str">
        <f>_xll.GetEmployeeState(A10)</f>
        <v>WI</v>
      </c>
      <c r="G10" t="str">
        <f>_xll.GetEmployeeZip(A10)</f>
        <v>88888</v>
      </c>
      <c r="H10" t="str">
        <f>_xll.GetEmployeeJobPosition(A10)</f>
        <v>Chief</v>
      </c>
      <c r="I10" t="str">
        <f>_xll.GetEmployeeDepartment(A10)</f>
        <v>Police</v>
      </c>
      <c r="J10" s="1">
        <f>_xll.GetEmployeeHireDate(A10)</f>
        <v>40673</v>
      </c>
      <c r="K10" s="1" t="str">
        <f>_xll.GetEmployeeTerminationDate(A10)</f>
        <v/>
      </c>
      <c r="L10">
        <f>_xll.GetEmployeeAnnualWage(A10)</f>
        <v>68640</v>
      </c>
      <c r="M10">
        <f>_xll.GetEmployeeHourlyRate(A10)</f>
        <v>33</v>
      </c>
      <c r="N10">
        <f>_xll.GetEmployeeEstimatedAnnualHours(A10)</f>
        <v>2080</v>
      </c>
    </row>
    <row r="11" spans="1:14" x14ac:dyDescent="0.2">
      <c r="A11">
        <v>40</v>
      </c>
      <c r="B11" t="str">
        <f>_xll.GetEmployeeName(A11)</f>
        <v>Roberts, Dale B</v>
      </c>
      <c r="C11" t="str">
        <f>_xll.GetEmployeeAddress1(A11)</f>
        <v>1698 S Lake Rd</v>
      </c>
      <c r="D11" t="str">
        <f>_xll.GetEmployeeAddress2(A11)</f>
        <v>PO Box 143</v>
      </c>
      <c r="E11" t="str">
        <f>_xll.GetEmployeeCity(A11)</f>
        <v>Anycity</v>
      </c>
      <c r="F11" t="str">
        <f>_xll.GetEmployeeState(A11)</f>
        <v>WI</v>
      </c>
      <c r="G11" t="str">
        <f>_xll.GetEmployeeZip(A11)</f>
        <v>88888</v>
      </c>
      <c r="H11" t="str">
        <f>_xll.GetEmployeeJobPosition(A11)</f>
        <v>Inspector</v>
      </c>
      <c r="I11" t="str">
        <f>_xll.GetEmployeeDepartment(A11)</f>
        <v>Building Inspection</v>
      </c>
      <c r="J11" s="1">
        <f>_xll.GetEmployeeHireDate(A11)</f>
        <v>40056</v>
      </c>
      <c r="K11" s="1" t="str">
        <f>_xll.GetEmployeeTerminationDate(A11)</f>
        <v/>
      </c>
      <c r="L11">
        <f>_xll.GetEmployeeAnnualWage(A11)</f>
        <v>28000</v>
      </c>
      <c r="M11">
        <f>_xll.GetEmployeeHourlyRate(A11)</f>
        <v>13.461499999999999</v>
      </c>
      <c r="N11">
        <f>_xll.GetEmployeeEstimatedAnnualHours(A11)</f>
        <v>2080</v>
      </c>
    </row>
    <row r="12" spans="1:14" x14ac:dyDescent="0.2">
      <c r="A12">
        <v>45</v>
      </c>
      <c r="B12" t="str">
        <f>_xll.GetEmployeeName(A12)</f>
        <v>Hobson, Maurice</v>
      </c>
      <c r="C12" t="str">
        <f>_xll.GetEmployeeAddress1(A12)</f>
        <v>6730 Hwy 45</v>
      </c>
      <c r="D12" t="str">
        <f>_xll.GetEmployeeAddress2(A12)</f>
        <v/>
      </c>
      <c r="E12" t="str">
        <f>_xll.GetEmployeeCity(A12)</f>
        <v>Anycity</v>
      </c>
      <c r="F12" t="str">
        <f>_xll.GetEmployeeState(A12)</f>
        <v>WI</v>
      </c>
      <c r="G12" t="str">
        <f>_xll.GetEmployeeZip(A12)</f>
        <v>88888</v>
      </c>
      <c r="H12" t="str">
        <f>_xll.GetEmployeeJobPosition(A12)</f>
        <v>Utility Worker</v>
      </c>
      <c r="I12" t="str">
        <f>_xll.GetEmployeeDepartment(A12)</f>
        <v>Water</v>
      </c>
      <c r="J12" s="1">
        <f>_xll.GetEmployeeHireDate(A12)</f>
        <v>40015</v>
      </c>
      <c r="K12" s="1" t="str">
        <f>_xll.GetEmployeeTerminationDate(A12)</f>
        <v/>
      </c>
      <c r="L12">
        <f>_xll.GetEmployeeAnnualWage(A12)</f>
        <v>28080</v>
      </c>
      <c r="M12">
        <f>_xll.GetEmployeeHourlyRate(A12)</f>
        <v>13.5</v>
      </c>
      <c r="N12">
        <f>_xll.GetEmployeeEstimatedAnnualHours(A12)</f>
        <v>2080</v>
      </c>
    </row>
    <row r="13" spans="1:14" x14ac:dyDescent="0.2">
      <c r="A13">
        <v>50</v>
      </c>
      <c r="B13" t="str">
        <f>_xll.GetEmployeeName(A13)</f>
        <v>Gilson, Marvin</v>
      </c>
      <c r="C13" t="str">
        <f>_xll.GetEmployeeAddress1(A13)</f>
        <v>978 Oak Hills Dr</v>
      </c>
      <c r="D13" t="str">
        <f>_xll.GetEmployeeAddress2(A13)</f>
        <v/>
      </c>
      <c r="E13" t="str">
        <f>_xll.GetEmployeeCity(A13)</f>
        <v>Anycity</v>
      </c>
      <c r="F13" t="str">
        <f>_xll.GetEmployeeState(A13)</f>
        <v>WI</v>
      </c>
      <c r="G13" t="str">
        <f>_xll.GetEmployeeZip(A13)</f>
        <v>88888</v>
      </c>
      <c r="H13" t="str">
        <f>_xll.GetEmployeeJobPosition(A13)</f>
        <v>Maintenance</v>
      </c>
      <c r="I13" t="str">
        <f>_xll.GetEmployeeDepartment(A13)</f>
        <v>Public Works</v>
      </c>
      <c r="J13" s="1">
        <f>_xll.GetEmployeeHireDate(A13)</f>
        <v>40086</v>
      </c>
      <c r="K13" s="1" t="str">
        <f>_xll.GetEmployeeTerminationDate(A13)</f>
        <v/>
      </c>
      <c r="L13">
        <f>_xll.GetEmployeeAnnualWage(A13)</f>
        <v>18720</v>
      </c>
      <c r="M13">
        <f>_xll.GetEmployeeHourlyRate(A13)</f>
        <v>9</v>
      </c>
      <c r="N13">
        <f>_xll.GetEmployeeEstimatedAnnualHours(A13)</f>
        <v>2080</v>
      </c>
    </row>
    <row r="14" spans="1:14" x14ac:dyDescent="0.2">
      <c r="A14">
        <v>55</v>
      </c>
      <c r="B14" t="str">
        <f>_xll.GetEmployeeName(A14)</f>
        <v>Gordon, Natalie C</v>
      </c>
      <c r="C14" t="str">
        <f>_xll.GetEmployeeAddress1(A14)</f>
        <v>2310 Hilltop Dr</v>
      </c>
      <c r="D14" t="str">
        <f>_xll.GetEmployeeAddress2(A14)</f>
        <v/>
      </c>
      <c r="E14" t="str">
        <f>_xll.GetEmployeeCity(A14)</f>
        <v>Anycity</v>
      </c>
      <c r="F14" t="str">
        <f>_xll.GetEmployeeState(A14)</f>
        <v>WI</v>
      </c>
      <c r="G14" t="str">
        <f>_xll.GetEmployeeZip(A14)</f>
        <v>88888</v>
      </c>
      <c r="H14" t="str">
        <f>_xll.GetEmployeeJobPosition(A14)</f>
        <v>Animal Control</v>
      </c>
      <c r="I14" t="str">
        <f>_xll.GetEmployeeDepartment(A14)</f>
        <v>Police</v>
      </c>
      <c r="J14" s="1">
        <f>_xll.GetEmployeeHireDate(A14)</f>
        <v>41466</v>
      </c>
      <c r="K14" s="1" t="str">
        <f>_xll.GetEmployeeTerminationDate(A14)</f>
        <v/>
      </c>
      <c r="L14">
        <f>_xll.GetEmployeeAnnualWage(A14)</f>
        <v>22000</v>
      </c>
      <c r="M14">
        <f>_xll.GetEmployeeHourlyRate(A14)</f>
        <v>10.5769</v>
      </c>
      <c r="N14">
        <f>_xll.GetEmployeeEstimatedAnnualHours(A14)</f>
        <v>2080</v>
      </c>
    </row>
    <row r="15" spans="1:14" x14ac:dyDescent="0.2">
      <c r="A15">
        <v>60</v>
      </c>
      <c r="B15" t="str">
        <f>_xll.GetEmployeeName(A15)</f>
        <v>McNeil, Annie</v>
      </c>
      <c r="C15" t="str">
        <f>_xll.GetEmployeeAddress1(A15)</f>
        <v>965 Franklin Ave</v>
      </c>
      <c r="D15" t="str">
        <f>_xll.GetEmployeeAddress2(A15)</f>
        <v/>
      </c>
      <c r="E15" t="str">
        <f>_xll.GetEmployeeCity(A15)</f>
        <v>Anycity</v>
      </c>
      <c r="F15" t="str">
        <f>_xll.GetEmployeeState(A15)</f>
        <v>WI</v>
      </c>
      <c r="G15" t="str">
        <f>_xll.GetEmployeeZip(A15)</f>
        <v>88888</v>
      </c>
      <c r="H15" t="str">
        <f>_xll.GetEmployeeJobPosition(A15)</f>
        <v>Crossing Guard</v>
      </c>
      <c r="I15" t="str">
        <f>_xll.GetEmployeeDepartment(A15)</f>
        <v>Police</v>
      </c>
      <c r="J15" s="1">
        <f>_xll.GetEmployeeHireDate(A15)</f>
        <v>41135</v>
      </c>
      <c r="K15" s="1" t="str">
        <f>_xll.GetEmployeeTerminationDate(A15)</f>
        <v/>
      </c>
      <c r="L15">
        <f>_xll.GetEmployeeAnnualWage(A15)</f>
        <v>4320</v>
      </c>
      <c r="M15">
        <f>_xll.GetEmployeeHourlyRate(A15)</f>
        <v>6</v>
      </c>
      <c r="N15">
        <f>_xll.GetEmployeeEstimatedAnnualHours(A15)</f>
        <v>720</v>
      </c>
    </row>
    <row r="16" spans="1:14" x14ac:dyDescent="0.2">
      <c r="A16">
        <v>65</v>
      </c>
      <c r="B16" t="str">
        <f>_xll.GetEmployeeName(A16)</f>
        <v>Curtis, Amber</v>
      </c>
      <c r="C16" t="str">
        <f>_xll.GetEmployeeAddress1(A16)</f>
        <v>365 S Commerce Ave</v>
      </c>
      <c r="D16" t="str">
        <f>_xll.GetEmployeeAddress2(A16)</f>
        <v/>
      </c>
      <c r="E16" t="str">
        <f>_xll.GetEmployeeCity(A16)</f>
        <v>Anycity</v>
      </c>
      <c r="F16" t="str">
        <f>_xll.GetEmployeeState(A16)</f>
        <v>WI</v>
      </c>
      <c r="G16" t="str">
        <f>_xll.GetEmployeeZip(A16)</f>
        <v>88888</v>
      </c>
      <c r="H16" t="str">
        <f>_xll.GetEmployeeJobPosition(A16)</f>
        <v>Maintenance</v>
      </c>
      <c r="I16" t="str">
        <f>_xll.GetEmployeeDepartment(A16)</f>
        <v>Public Works</v>
      </c>
      <c r="J16" s="1">
        <f>_xll.GetEmployeeHireDate(A16)</f>
        <v>36889</v>
      </c>
      <c r="K16" s="1" t="str">
        <f>_xll.GetEmployeeTerminationDate(A16)</f>
        <v/>
      </c>
      <c r="L16">
        <f>_xll.GetEmployeeAnnualWage(A16)</f>
        <v>31200</v>
      </c>
      <c r="M16">
        <f>_xll.GetEmployeeHourlyRate(A16)</f>
        <v>15</v>
      </c>
      <c r="N16">
        <f>_xll.GetEmployeeEstimatedAnnualHours(A16)</f>
        <v>2080</v>
      </c>
    </row>
    <row r="17" spans="1:14" x14ac:dyDescent="0.2">
      <c r="A17">
        <v>70</v>
      </c>
      <c r="B17" t="str">
        <f>_xll.GetEmployeeName(A17)</f>
        <v>Rayburn, Susie</v>
      </c>
      <c r="C17" t="str">
        <f>_xll.GetEmployeeAddress1(A17)</f>
        <v>945 Hartman Pl</v>
      </c>
      <c r="D17" t="str">
        <f>_xll.GetEmployeeAddress2(A17)</f>
        <v/>
      </c>
      <c r="E17" t="str">
        <f>_xll.GetEmployeeCity(A17)</f>
        <v>Anycity</v>
      </c>
      <c r="F17" t="str">
        <f>_xll.GetEmployeeState(A17)</f>
        <v>WI</v>
      </c>
      <c r="G17" t="str">
        <f>_xll.GetEmployeeZip(A17)</f>
        <v>88888</v>
      </c>
      <c r="H17" t="str">
        <f>_xll.GetEmployeeJobPosition(A17)</f>
        <v>Maintenance</v>
      </c>
      <c r="I17" t="str">
        <f>_xll.GetEmployeeDepartment(A17)</f>
        <v>Public Works</v>
      </c>
      <c r="J17" s="1">
        <f>_xll.GetEmployeeHireDate(A17)</f>
        <v>40337</v>
      </c>
      <c r="K17" s="1" t="str">
        <f>_xll.GetEmployeeTerminationDate(A17)</f>
        <v/>
      </c>
      <c r="L17">
        <f>_xll.GetEmployeeAnnualWage(A17)</f>
        <v>12480</v>
      </c>
      <c r="M17">
        <f>_xll.GetEmployeeHourlyRate(A17)</f>
        <v>8</v>
      </c>
      <c r="N17">
        <f>_xll.GetEmployeeEstimatedAnnualHours(A17)</f>
        <v>1560</v>
      </c>
    </row>
    <row r="18" spans="1:14" x14ac:dyDescent="0.2">
      <c r="A18">
        <v>75</v>
      </c>
      <c r="B18" t="str">
        <f>_xll.GetEmployeeName(A18)</f>
        <v>Brown, Shawn A</v>
      </c>
      <c r="C18" t="str">
        <f>_xll.GetEmployeeAddress1(A18)</f>
        <v>65 Sunshine Cir</v>
      </c>
      <c r="D18" t="str">
        <f>_xll.GetEmployeeAddress2(A18)</f>
        <v/>
      </c>
      <c r="E18" t="str">
        <f>_xll.GetEmployeeCity(A18)</f>
        <v>Anycity</v>
      </c>
      <c r="F18" t="str">
        <f>_xll.GetEmployeeState(A18)</f>
        <v>WI</v>
      </c>
      <c r="G18" t="str">
        <f>_xll.GetEmployeeZip(A18)</f>
        <v>88888</v>
      </c>
      <c r="H18" t="str">
        <f>_xll.GetEmployeeJobPosition(A18)</f>
        <v>Lineman</v>
      </c>
      <c r="I18" t="str">
        <f>_xll.GetEmployeeDepartment(A18)</f>
        <v>Electric</v>
      </c>
      <c r="J18" s="1">
        <f>_xll.GetEmployeeHireDate(A18)</f>
        <v>36529</v>
      </c>
      <c r="K18" s="1" t="str">
        <f>_xll.GetEmployeeTerminationDate(A18)</f>
        <v/>
      </c>
      <c r="L18">
        <f>_xll.GetEmployeeAnnualWage(A18)</f>
        <v>29120</v>
      </c>
      <c r="M18">
        <f>_xll.GetEmployeeHourlyRate(A18)</f>
        <v>14</v>
      </c>
      <c r="N18">
        <f>_xll.GetEmployeeEstimatedAnnualHours(A18)</f>
        <v>2080</v>
      </c>
    </row>
    <row r="19" spans="1:14" x14ac:dyDescent="0.2">
      <c r="A19">
        <v>80</v>
      </c>
      <c r="B19" t="str">
        <f>_xll.GetEmployeeName(A19)</f>
        <v>Dickens, Amy</v>
      </c>
      <c r="C19" t="str">
        <f>_xll.GetEmployeeAddress1(A19)</f>
        <v>956 Johnson Way</v>
      </c>
      <c r="D19" t="str">
        <f>_xll.GetEmployeeAddress2(A19)</f>
        <v/>
      </c>
      <c r="E19" t="str">
        <f>_xll.GetEmployeeCity(A19)</f>
        <v>Anycity</v>
      </c>
      <c r="F19" t="str">
        <f>_xll.GetEmployeeState(A19)</f>
        <v>WI</v>
      </c>
      <c r="G19" t="str">
        <f>_xll.GetEmployeeZip(A19)</f>
        <v>88888</v>
      </c>
      <c r="H19" t="str">
        <f>_xll.GetEmployeeJobPosition(A19)</f>
        <v>Meter Reader</v>
      </c>
      <c r="I19" t="str">
        <f>_xll.GetEmployeeDepartment(A19)</f>
        <v>Water</v>
      </c>
      <c r="J19" s="1">
        <f>_xll.GetEmployeeHireDate(A19)</f>
        <v>39565</v>
      </c>
      <c r="K19" s="1" t="str">
        <f>_xll.GetEmployeeTerminationDate(A19)</f>
        <v/>
      </c>
      <c r="L19">
        <f>_xll.GetEmployeeAnnualWage(A19)</f>
        <v>21840</v>
      </c>
      <c r="M19">
        <f>_xll.GetEmployeeHourlyRate(A19)</f>
        <v>10.5</v>
      </c>
      <c r="N19">
        <f>_xll.GetEmployeeEstimatedAnnualHours(A19)</f>
        <v>2080</v>
      </c>
    </row>
    <row r="20" spans="1:14" x14ac:dyDescent="0.2">
      <c r="A20">
        <v>85</v>
      </c>
      <c r="B20" t="str">
        <f>_xll.GetEmployeeName(A20)</f>
        <v>Ellison, Ray</v>
      </c>
      <c r="C20" t="str">
        <f>_xll.GetEmployeeAddress1(A20)</f>
        <v>875 Oak Hills Dr</v>
      </c>
      <c r="D20" t="str">
        <f>_xll.GetEmployeeAddress2(A20)</f>
        <v/>
      </c>
      <c r="E20" t="str">
        <f>_xll.GetEmployeeCity(A20)</f>
        <v>Anycity</v>
      </c>
      <c r="F20" t="str">
        <f>_xll.GetEmployeeState(A20)</f>
        <v>WI</v>
      </c>
      <c r="G20" t="str">
        <f>_xll.GetEmployeeZip(A20)</f>
        <v>88888</v>
      </c>
      <c r="H20" t="str">
        <f>_xll.GetEmployeeJobPosition(A20)</f>
        <v>Patrol Officer</v>
      </c>
      <c r="I20" t="str">
        <f>_xll.GetEmployeeDepartment(A20)</f>
        <v>Police</v>
      </c>
      <c r="J20" s="1">
        <f>_xll.GetEmployeeHireDate(A20)</f>
        <v>39602</v>
      </c>
      <c r="K20" s="1" t="str">
        <f>_xll.GetEmployeeTerminationDate(A20)</f>
        <v/>
      </c>
      <c r="L20">
        <f>_xll.GetEmployeeAnnualWage(A20)</f>
        <v>26000</v>
      </c>
      <c r="M20">
        <f>_xll.GetEmployeeHourlyRate(A20)</f>
        <v>12.5</v>
      </c>
      <c r="N20">
        <f>_xll.GetEmployeeEstimatedAnnualHours(A20)</f>
        <v>2080</v>
      </c>
    </row>
    <row r="21" spans="1:14" x14ac:dyDescent="0.2">
      <c r="A21">
        <v>90</v>
      </c>
      <c r="B21" t="str">
        <f>_xll.GetEmployeeName(A21)</f>
        <v>Black, Lane</v>
      </c>
      <c r="C21" t="str">
        <f>_xll.GetEmployeeAddress1(A21)</f>
        <v>365 Palisades Dr</v>
      </c>
      <c r="D21" t="str">
        <f>_xll.GetEmployeeAddress2(A21)</f>
        <v/>
      </c>
      <c r="E21" t="str">
        <f>_xll.GetEmployeeCity(A21)</f>
        <v>Anycity</v>
      </c>
      <c r="F21" t="str">
        <f>_xll.GetEmployeeState(A21)</f>
        <v>WI</v>
      </c>
      <c r="G21" t="str">
        <f>_xll.GetEmployeeZip(A21)</f>
        <v>88888</v>
      </c>
      <c r="H21" t="str">
        <f>_xll.GetEmployeeJobPosition(A21)</f>
        <v>Utility Worker</v>
      </c>
      <c r="I21" t="str">
        <f>_xll.GetEmployeeDepartment(A21)</f>
        <v>Sewer</v>
      </c>
      <c r="J21" s="1">
        <f>_xll.GetEmployeeHireDate(A21)</f>
        <v>38878</v>
      </c>
      <c r="K21" s="1" t="str">
        <f>_xll.GetEmployeeTerminationDate(A21)</f>
        <v/>
      </c>
      <c r="L21">
        <f>_xll.GetEmployeeAnnualWage(A21)</f>
        <v>27040</v>
      </c>
      <c r="M21">
        <f>_xll.GetEmployeeHourlyRate(A21)</f>
        <v>13</v>
      </c>
      <c r="N21">
        <f>_xll.GetEmployeeEstimatedAnnualHours(A21)</f>
        <v>2080</v>
      </c>
    </row>
    <row r="22" spans="1:14" x14ac:dyDescent="0.2">
      <c r="A22">
        <v>95</v>
      </c>
      <c r="B22" t="str">
        <f>_xll.GetEmployeeName(A22)</f>
        <v>Granger, Benjamin R</v>
      </c>
      <c r="C22" t="str">
        <f>_xll.GetEmployeeAddress1(A22)</f>
        <v>825 Sunset Pl</v>
      </c>
      <c r="D22" t="str">
        <f>_xll.GetEmployeeAddress2(A22)</f>
        <v/>
      </c>
      <c r="E22" t="str">
        <f>_xll.GetEmployeeCity(A22)</f>
        <v>Anycity</v>
      </c>
      <c r="F22" t="str">
        <f>_xll.GetEmployeeState(A22)</f>
        <v>WI</v>
      </c>
      <c r="G22" t="str">
        <f>_xll.GetEmployeeZip(A22)</f>
        <v>88888</v>
      </c>
      <c r="H22" t="str">
        <f>_xll.GetEmployeeJobPosition(A22)</f>
        <v>Director</v>
      </c>
      <c r="I22" t="str">
        <f>_xll.GetEmployeeDepartment(A22)</f>
        <v>Public Works</v>
      </c>
      <c r="J22" s="1">
        <f>_xll.GetEmployeeHireDate(A22)</f>
        <v>40907</v>
      </c>
      <c r="K22" s="1" t="str">
        <f>_xll.GetEmployeeTerminationDate(A22)</f>
        <v/>
      </c>
      <c r="L22">
        <f>_xll.GetEmployeeAnnualWage(A22)</f>
        <v>32000</v>
      </c>
      <c r="M22">
        <f>_xll.GetEmployeeHourlyRate(A22)</f>
        <v>15.384600000000001</v>
      </c>
      <c r="N22">
        <f>_xll.GetEmployeeEstimatedAnnualHours(A22)</f>
        <v>2080</v>
      </c>
    </row>
    <row r="23" spans="1:14" x14ac:dyDescent="0.2">
      <c r="A23">
        <v>100</v>
      </c>
      <c r="B23" t="str">
        <f>_xll.GetEmployeeName(A23)</f>
        <v>Watson, Lamont</v>
      </c>
      <c r="C23" t="str">
        <f>_xll.GetEmployeeAddress1(A23)</f>
        <v>405 S Lake Rd</v>
      </c>
      <c r="D23" t="str">
        <f>_xll.GetEmployeeAddress2(A23)</f>
        <v/>
      </c>
      <c r="E23" t="str">
        <f>_xll.GetEmployeeCity(A23)</f>
        <v>Anycity</v>
      </c>
      <c r="F23" t="str">
        <f>_xll.GetEmployeeState(A23)</f>
        <v>WI</v>
      </c>
      <c r="G23" t="str">
        <f>_xll.GetEmployeeZip(A23)</f>
        <v>88888</v>
      </c>
      <c r="H23" t="str">
        <f>_xll.GetEmployeeJobPosition(A23)</f>
        <v>Chief</v>
      </c>
      <c r="I23" t="str">
        <f>_xll.GetEmployeeDepartment(A23)</f>
        <v>Fire</v>
      </c>
      <c r="J23" s="1">
        <f>_xll.GetEmployeeHireDate(A23)</f>
        <v>38846</v>
      </c>
      <c r="K23" s="1" t="str">
        <f>_xll.GetEmployeeTerminationDate(A23)</f>
        <v/>
      </c>
      <c r="L23">
        <f>_xll.GetEmployeeAnnualWage(A23)</f>
        <v>6000</v>
      </c>
      <c r="M23">
        <f>_xll.GetEmployeeHourlyRate(A23)</f>
        <v>5.7691999999999997</v>
      </c>
      <c r="N23">
        <f>_xll.GetEmployeeEstimatedAnnualHours(A23)</f>
        <v>1040</v>
      </c>
    </row>
    <row r="24" spans="1:14" x14ac:dyDescent="0.2">
      <c r="A24">
        <v>105</v>
      </c>
      <c r="B24" t="str">
        <f>_xll.GetEmployeeName(A24)</f>
        <v>Price, Gordon</v>
      </c>
      <c r="C24" t="str">
        <f>_xll.GetEmployeeAddress1(A24)</f>
        <v>116 White St</v>
      </c>
      <c r="D24" t="str">
        <f>_xll.GetEmployeeAddress2(A24)</f>
        <v/>
      </c>
      <c r="E24" t="str">
        <f>_xll.GetEmployeeCity(A24)</f>
        <v>Anycity</v>
      </c>
      <c r="F24" t="str">
        <f>_xll.GetEmployeeState(A24)</f>
        <v>WI</v>
      </c>
      <c r="G24" t="str">
        <f>_xll.GetEmployeeZip(A24)</f>
        <v>88888</v>
      </c>
      <c r="H24" t="str">
        <f>_xll.GetEmployeeJobPosition(A24)</f>
        <v>Patrol Officer</v>
      </c>
      <c r="I24" t="str">
        <f>_xll.GetEmployeeDepartment(A24)</f>
        <v>Police</v>
      </c>
      <c r="J24" s="1">
        <f>_xll.GetEmployeeHireDate(A24)</f>
        <v>41213</v>
      </c>
      <c r="K24" s="1" t="str">
        <f>_xll.GetEmployeeTerminationDate(A24)</f>
        <v/>
      </c>
      <c r="L24">
        <f>_xll.GetEmployeeAnnualWage(A24)</f>
        <v>26000</v>
      </c>
      <c r="M24">
        <f>_xll.GetEmployeeHourlyRate(A24)</f>
        <v>12.5</v>
      </c>
      <c r="N24">
        <f>_xll.GetEmployeeEstimatedAnnualHours(A24)</f>
        <v>2080</v>
      </c>
    </row>
    <row r="25" spans="1:14" x14ac:dyDescent="0.2">
      <c r="A25">
        <v>110</v>
      </c>
      <c r="B25" t="str">
        <f>_xll.GetEmployeeName(A25)</f>
        <v>Carter, Darrin</v>
      </c>
      <c r="C25" t="str">
        <f>_xll.GetEmployeeAddress1(A25)</f>
        <v>273 Mountain View Ln</v>
      </c>
      <c r="D25" t="str">
        <f>_xll.GetEmployeeAddress2(A25)</f>
        <v/>
      </c>
      <c r="E25" t="str">
        <f>_xll.GetEmployeeCity(A25)</f>
        <v>Anycity</v>
      </c>
      <c r="F25" t="str">
        <f>_xll.GetEmployeeState(A25)</f>
        <v>WI</v>
      </c>
      <c r="G25" t="str">
        <f>_xll.GetEmployeeZip(A25)</f>
        <v>88888</v>
      </c>
      <c r="H25" t="str">
        <f>_xll.GetEmployeeJobPosition(A25)</f>
        <v>City Council</v>
      </c>
      <c r="I25" t="str">
        <f>_xll.GetEmployeeDepartment(A25)</f>
        <v>Legislative</v>
      </c>
      <c r="J25" s="1">
        <f>_xll.GetEmployeeHireDate(A25)</f>
        <v>41213</v>
      </c>
      <c r="K25" s="1" t="str">
        <f>_xll.GetEmployeeTerminationDate(A25)</f>
        <v/>
      </c>
      <c r="L25">
        <f>_xll.GetEmployeeAnnualWage(A25)</f>
        <v>1500</v>
      </c>
      <c r="M25">
        <f>_xll.GetEmployeeHourlyRate(A25)</f>
        <v>6.25</v>
      </c>
      <c r="N25">
        <f>_xll.GetEmployeeEstimatedAnnualHours(A25)</f>
        <v>240</v>
      </c>
    </row>
    <row r="26" spans="1:14" x14ac:dyDescent="0.2">
      <c r="A26">
        <v>115</v>
      </c>
      <c r="B26" t="str">
        <f>_xll.GetEmployeeName(A26)</f>
        <v>Gardner, Edward D</v>
      </c>
      <c r="C26" t="str">
        <f>_xll.GetEmployeeAddress1(A26)</f>
        <v>458 Johnson Way</v>
      </c>
      <c r="D26" t="str">
        <f>_xll.GetEmployeeAddress2(A26)</f>
        <v/>
      </c>
      <c r="E26" t="str">
        <f>_xll.GetEmployeeCity(A26)</f>
        <v>Anycity</v>
      </c>
      <c r="F26" t="str">
        <f>_xll.GetEmployeeState(A26)</f>
        <v>WI</v>
      </c>
      <c r="G26" t="str">
        <f>_xll.GetEmployeeZip(A26)</f>
        <v>88888</v>
      </c>
      <c r="H26" t="str">
        <f>_xll.GetEmployeeJobPosition(A26)</f>
        <v>City Council</v>
      </c>
      <c r="I26" t="str">
        <f>_xll.GetEmployeeDepartment(A26)</f>
        <v>Legislative</v>
      </c>
      <c r="J26" s="1">
        <f>_xll.GetEmployeeHireDate(A26)</f>
        <v>41213</v>
      </c>
      <c r="K26" s="1" t="str">
        <f>_xll.GetEmployeeTerminationDate(A26)</f>
        <v/>
      </c>
      <c r="L26">
        <f>_xll.GetEmployeeAnnualWage(A26)</f>
        <v>1500</v>
      </c>
      <c r="M26">
        <f>_xll.GetEmployeeHourlyRate(A26)</f>
        <v>6.25</v>
      </c>
      <c r="N26">
        <f>_xll.GetEmployeeEstimatedAnnualHours(A26)</f>
        <v>240</v>
      </c>
    </row>
    <row r="27" spans="1:14" x14ac:dyDescent="0.2">
      <c r="A27">
        <v>120</v>
      </c>
      <c r="B27" t="str">
        <f>_xll.GetEmployeeName(A27)</f>
        <v>Wilson, Samuel</v>
      </c>
      <c r="C27" t="str">
        <f>_xll.GetEmployeeAddress1(A27)</f>
        <v>774 Springcreek Rd</v>
      </c>
      <c r="D27" t="str">
        <f>_xll.GetEmployeeAddress2(A27)</f>
        <v/>
      </c>
      <c r="E27" t="str">
        <f>_xll.GetEmployeeCity(A27)</f>
        <v>Anycity</v>
      </c>
      <c r="F27" t="str">
        <f>_xll.GetEmployeeState(A27)</f>
        <v>WI</v>
      </c>
      <c r="G27" t="str">
        <f>_xll.GetEmployeeZip(A27)</f>
        <v>88888</v>
      </c>
      <c r="H27" t="str">
        <f>_xll.GetEmployeeJobPosition(A27)</f>
        <v>Mayor</v>
      </c>
      <c r="I27" t="str">
        <f>_xll.GetEmployeeDepartment(A27)</f>
        <v>Legislative</v>
      </c>
      <c r="J27" s="1">
        <f>_xll.GetEmployeeHireDate(A27)</f>
        <v>41213</v>
      </c>
      <c r="K27" s="1" t="str">
        <f>_xll.GetEmployeeTerminationDate(A27)</f>
        <v/>
      </c>
      <c r="L27">
        <f>_xll.GetEmployeeAnnualWage(A27)</f>
        <v>4500</v>
      </c>
      <c r="M27">
        <f>_xll.GetEmployeeHourlyRate(A27)</f>
        <v>9.375</v>
      </c>
      <c r="N27">
        <f>_xll.GetEmployeeEstimatedAnnualHours(A27)</f>
        <v>480</v>
      </c>
    </row>
    <row r="28" spans="1:14" x14ac:dyDescent="0.2">
      <c r="A28">
        <v>125</v>
      </c>
      <c r="B28" t="str">
        <f>_xll.GetEmployeeName(A28)</f>
        <v>Johnson, Kelly H</v>
      </c>
      <c r="C28" t="str">
        <f>_xll.GetEmployeeAddress1(A28)</f>
        <v>332 Palisades Dr</v>
      </c>
      <c r="D28" t="str">
        <f>_xll.GetEmployeeAddress2(A28)</f>
        <v/>
      </c>
      <c r="E28" t="str">
        <f>_xll.GetEmployeeCity(A28)</f>
        <v>Anycity</v>
      </c>
      <c r="F28" t="str">
        <f>_xll.GetEmployeeState(A28)</f>
        <v>WI</v>
      </c>
      <c r="G28" t="str">
        <f>_xll.GetEmployeeZip(A28)</f>
        <v>88888</v>
      </c>
      <c r="H28" t="str">
        <f>_xll.GetEmployeeJobPosition(A28)</f>
        <v>City Council</v>
      </c>
      <c r="I28" t="str">
        <f>_xll.GetEmployeeDepartment(A28)</f>
        <v>Legislative</v>
      </c>
      <c r="J28" s="1">
        <f>_xll.GetEmployeeHireDate(A28)</f>
        <v>41213</v>
      </c>
      <c r="K28" s="1" t="str">
        <f>_xll.GetEmployeeTerminationDate(A28)</f>
        <v/>
      </c>
      <c r="L28">
        <f>_xll.GetEmployeeAnnualWage(A28)</f>
        <v>1500</v>
      </c>
      <c r="M28">
        <f>_xll.GetEmployeeHourlyRate(A28)</f>
        <v>6.25</v>
      </c>
      <c r="N28">
        <f>_xll.GetEmployeeEstimatedAnnualHours(A28)</f>
        <v>240</v>
      </c>
    </row>
    <row r="29" spans="1:14" x14ac:dyDescent="0.2">
      <c r="A29">
        <v>130</v>
      </c>
      <c r="B29" t="str">
        <f>_xll.GetEmployeeName(A29)</f>
        <v>Harrison, Jason</v>
      </c>
      <c r="C29" t="str">
        <f>_xll.GetEmployeeAddress1(A29)</f>
        <v>815 Sunset Pl</v>
      </c>
      <c r="D29" t="str">
        <f>_xll.GetEmployeeAddress2(A29)</f>
        <v/>
      </c>
      <c r="E29" t="str">
        <f>_xll.GetEmployeeCity(A29)</f>
        <v>Anycity</v>
      </c>
      <c r="F29" t="str">
        <f>_xll.GetEmployeeState(A29)</f>
        <v>WI</v>
      </c>
      <c r="G29" t="str">
        <f>_xll.GetEmployeeZip(A29)</f>
        <v>88888</v>
      </c>
      <c r="H29" t="str">
        <f>_xll.GetEmployeeJobPosition(A29)</f>
        <v>City Council</v>
      </c>
      <c r="I29" t="str">
        <f>_xll.GetEmployeeDepartment(A29)</f>
        <v>Legislative</v>
      </c>
      <c r="J29" s="1">
        <f>_xll.GetEmployeeHireDate(A29)</f>
        <v>41213</v>
      </c>
      <c r="K29" s="1" t="str">
        <f>_xll.GetEmployeeTerminationDate(A29)</f>
        <v/>
      </c>
      <c r="L29">
        <f>_xll.GetEmployeeAnnualWage(A29)</f>
        <v>1500</v>
      </c>
      <c r="M29">
        <f>_xll.GetEmployeeHourlyRate(A29)</f>
        <v>6.25</v>
      </c>
      <c r="N29">
        <f>_xll.GetEmployeeEstimatedAnnualHours(A29)</f>
        <v>240</v>
      </c>
    </row>
  </sheetData>
  <autoFilter ref="A3:N99" xr:uid="{00000000-0009-0000-0000-000000000000}"/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10"/>
  <sheetViews>
    <sheetView workbookViewId="0">
      <selection activeCell="E5" sqref="E5:F7"/>
    </sheetView>
  </sheetViews>
  <sheetFormatPr defaultRowHeight="12.75" x14ac:dyDescent="0.2"/>
  <cols>
    <col min="1" max="1" width="10.85546875" bestFit="1" customWidth="1"/>
    <col min="2" max="2" width="22.85546875" bestFit="1" customWidth="1"/>
    <col min="3" max="3" width="8.85546875" bestFit="1" customWidth="1"/>
    <col min="5" max="5" width="16.42578125" bestFit="1" customWidth="1"/>
    <col min="6" max="6" width="16" bestFit="1" customWidth="1"/>
  </cols>
  <sheetData>
    <row r="1" spans="1:6" x14ac:dyDescent="0.2">
      <c r="A1" s="49" t="s">
        <v>24</v>
      </c>
    </row>
    <row r="2" spans="1:6" x14ac:dyDescent="0.2">
      <c r="A2" t="s">
        <v>142</v>
      </c>
    </row>
    <row r="3" spans="1:6" x14ac:dyDescent="0.2">
      <c r="E3" t="s">
        <v>129</v>
      </c>
      <c r="F3" t="s">
        <v>128</v>
      </c>
    </row>
    <row r="4" spans="1:6" s="49" customFormat="1" x14ac:dyDescent="0.2">
      <c r="A4" s="49" t="s">
        <v>16</v>
      </c>
      <c r="B4" s="49" t="s">
        <v>3</v>
      </c>
      <c r="C4" s="49" t="s">
        <v>22</v>
      </c>
      <c r="D4" s="49" t="s">
        <v>14</v>
      </c>
      <c r="E4" s="49" t="s">
        <v>21</v>
      </c>
      <c r="F4" s="49" t="s">
        <v>23</v>
      </c>
    </row>
    <row r="5" spans="1:6" x14ac:dyDescent="0.2">
      <c r="A5">
        <v>2</v>
      </c>
      <c r="B5" t="str">
        <f>_xll.GetEmployeeName(A5)</f>
        <v/>
      </c>
      <c r="C5">
        <v>45</v>
      </c>
      <c r="D5" s="3">
        <v>0</v>
      </c>
      <c r="E5" s="4">
        <v>-60</v>
      </c>
      <c r="F5" s="4">
        <v>70</v>
      </c>
    </row>
    <row r="6" spans="1:6" x14ac:dyDescent="0.2">
      <c r="A6">
        <v>11</v>
      </c>
      <c r="B6" t="str">
        <f>_xll.GetEmployeeName(A6)</f>
        <v/>
      </c>
      <c r="C6">
        <v>45</v>
      </c>
      <c r="D6">
        <v>0</v>
      </c>
      <c r="E6" s="4">
        <v>-50</v>
      </c>
      <c r="F6" s="4">
        <v>50</v>
      </c>
    </row>
    <row r="7" spans="1:6" x14ac:dyDescent="0.2">
      <c r="A7">
        <v>12</v>
      </c>
      <c r="B7" t="str">
        <f>_xll.GetEmployeeName(A7)</f>
        <v/>
      </c>
      <c r="C7">
        <v>45</v>
      </c>
      <c r="D7">
        <v>0</v>
      </c>
      <c r="E7" s="4">
        <v>-40</v>
      </c>
      <c r="F7" s="4">
        <v>30</v>
      </c>
    </row>
    <row r="10" spans="1:6" x14ac:dyDescent="0.2">
      <c r="A10" t="s">
        <v>164</v>
      </c>
    </row>
  </sheetData>
  <pageMargins left="0.7" right="0.7" top="0.75" bottom="0.75" header="0.3" footer="0.3"/>
  <drawing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9"/>
  <sheetViews>
    <sheetView workbookViewId="0">
      <selection activeCell="E5" sqref="E5:E9"/>
    </sheetView>
  </sheetViews>
  <sheetFormatPr defaultRowHeight="12.75" x14ac:dyDescent="0.2"/>
  <cols>
    <col min="1" max="1" width="10.85546875" bestFit="1" customWidth="1"/>
    <col min="2" max="2" width="22.85546875" bestFit="1" customWidth="1"/>
    <col min="3" max="3" width="16.42578125" bestFit="1" customWidth="1"/>
    <col min="4" max="4" width="20.85546875" bestFit="1" customWidth="1"/>
    <col min="5" max="5" width="10.7109375" bestFit="1" customWidth="1"/>
    <col min="6" max="6" width="12.140625" bestFit="1" customWidth="1"/>
  </cols>
  <sheetData>
    <row r="1" spans="1:6" x14ac:dyDescent="0.2">
      <c r="A1" s="49" t="s">
        <v>25</v>
      </c>
    </row>
    <row r="2" spans="1:6" x14ac:dyDescent="0.2">
      <c r="A2" t="s">
        <v>26</v>
      </c>
    </row>
    <row r="4" spans="1:6" x14ac:dyDescent="0.2">
      <c r="A4" t="s">
        <v>16</v>
      </c>
      <c r="B4" t="s">
        <v>3</v>
      </c>
      <c r="C4" t="s">
        <v>7</v>
      </c>
      <c r="D4" t="s">
        <v>27</v>
      </c>
      <c r="E4" t="s">
        <v>28</v>
      </c>
      <c r="F4" t="s">
        <v>10</v>
      </c>
    </row>
    <row r="5" spans="1:6" x14ac:dyDescent="0.2">
      <c r="A5">
        <v>124</v>
      </c>
      <c r="B5" t="s">
        <v>166</v>
      </c>
      <c r="C5" t="s">
        <v>171</v>
      </c>
      <c r="D5">
        <v>1040</v>
      </c>
      <c r="E5" s="4">
        <v>21</v>
      </c>
      <c r="F5" s="5">
        <f>+D5*E5</f>
        <v>21840</v>
      </c>
    </row>
    <row r="6" spans="1:6" x14ac:dyDescent="0.2">
      <c r="A6">
        <v>135</v>
      </c>
      <c r="B6" t="s">
        <v>167</v>
      </c>
      <c r="C6" t="s">
        <v>171</v>
      </c>
      <c r="D6">
        <v>1040</v>
      </c>
      <c r="E6" s="4">
        <v>21</v>
      </c>
      <c r="F6" s="5">
        <f t="shared" ref="F6:F9" si="0">+D6*E6</f>
        <v>21840</v>
      </c>
    </row>
    <row r="7" spans="1:6" x14ac:dyDescent="0.2">
      <c r="A7">
        <v>136</v>
      </c>
      <c r="B7" t="s">
        <v>168</v>
      </c>
      <c r="C7" t="s">
        <v>171</v>
      </c>
      <c r="D7">
        <v>1040</v>
      </c>
      <c r="E7" s="4">
        <v>21</v>
      </c>
      <c r="F7" s="5">
        <f t="shared" si="0"/>
        <v>21840</v>
      </c>
    </row>
    <row r="8" spans="1:6" x14ac:dyDescent="0.2">
      <c r="A8">
        <v>137</v>
      </c>
      <c r="B8" t="s">
        <v>169</v>
      </c>
      <c r="C8" t="s">
        <v>171</v>
      </c>
      <c r="D8">
        <v>1040</v>
      </c>
      <c r="E8" s="4">
        <v>21</v>
      </c>
      <c r="F8" s="5">
        <f t="shared" si="0"/>
        <v>21840</v>
      </c>
    </row>
    <row r="9" spans="1:6" x14ac:dyDescent="0.2">
      <c r="A9">
        <v>140</v>
      </c>
      <c r="B9" t="s">
        <v>170</v>
      </c>
      <c r="C9" t="s">
        <v>171</v>
      </c>
      <c r="D9">
        <v>1040</v>
      </c>
      <c r="E9" s="4">
        <v>21</v>
      </c>
      <c r="F9" s="5">
        <f t="shared" si="0"/>
        <v>21840</v>
      </c>
    </row>
  </sheetData>
  <pageMargins left="0.7" right="0.7" top="0.75" bottom="0.75" header="0.3" footer="0.3"/>
  <pageSetup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72"/>
  <sheetViews>
    <sheetView workbookViewId="0">
      <selection activeCell="B35" sqref="B35"/>
    </sheetView>
  </sheetViews>
  <sheetFormatPr defaultRowHeight="12.75" x14ac:dyDescent="0.2"/>
  <cols>
    <col min="3" max="3" width="42.42578125" customWidth="1"/>
    <col min="4" max="4" width="7.5703125" customWidth="1"/>
    <col min="5" max="5" width="5" customWidth="1"/>
    <col min="6" max="6" width="3.140625" customWidth="1"/>
    <col min="7" max="7" width="4.28515625" customWidth="1"/>
    <col min="9" max="9" width="4.42578125" style="182" customWidth="1"/>
    <col min="10" max="10" width="42" customWidth="1"/>
    <col min="11" max="11" width="10.28515625" bestFit="1" customWidth="1"/>
    <col min="12" max="12" width="35.5703125" bestFit="1" customWidth="1"/>
    <col min="13" max="13" width="42.85546875" bestFit="1" customWidth="1"/>
  </cols>
  <sheetData>
    <row r="1" spans="1:13" x14ac:dyDescent="0.2">
      <c r="A1" s="49" t="s">
        <v>172</v>
      </c>
      <c r="J1" s="49" t="s">
        <v>173</v>
      </c>
    </row>
    <row r="2" spans="1:13" x14ac:dyDescent="0.2">
      <c r="A2" t="s">
        <v>177</v>
      </c>
      <c r="J2" s="49"/>
    </row>
    <row r="3" spans="1:13" x14ac:dyDescent="0.2">
      <c r="A3" s="183" t="s">
        <v>13</v>
      </c>
      <c r="B3" s="183" t="s">
        <v>14</v>
      </c>
      <c r="C3" s="49" t="s">
        <v>15</v>
      </c>
      <c r="D3" s="49"/>
      <c r="E3" s="49"/>
      <c r="F3" s="49"/>
      <c r="G3" s="49"/>
      <c r="J3" s="49" t="s">
        <v>13</v>
      </c>
      <c r="K3" s="49" t="s">
        <v>14</v>
      </c>
    </row>
    <row r="4" spans="1:13" x14ac:dyDescent="0.2">
      <c r="A4">
        <v>1</v>
      </c>
      <c r="B4">
        <v>0</v>
      </c>
      <c r="C4" t="str">
        <f>_xll.GetPayCodeTitle(A4,B4)</f>
        <v>Regular Pay</v>
      </c>
      <c r="J4" s="136">
        <v>76</v>
      </c>
      <c r="K4" s="136">
        <v>0</v>
      </c>
      <c r="L4" t="str">
        <f>_xll.GetPayCodeTitle(J4,K4)</f>
        <v>Federal Withholding Tax</v>
      </c>
    </row>
    <row r="5" spans="1:13" x14ac:dyDescent="0.2">
      <c r="A5">
        <v>2</v>
      </c>
      <c r="B5">
        <v>0</v>
      </c>
      <c r="C5" t="str">
        <f>_xll.GetPayCodeTitle(A5,B5)</f>
        <v>Overtime Pay</v>
      </c>
      <c r="J5" t="s">
        <v>178</v>
      </c>
    </row>
    <row r="6" spans="1:13" x14ac:dyDescent="0.2">
      <c r="A6">
        <v>3</v>
      </c>
      <c r="B6">
        <v>0</v>
      </c>
      <c r="C6" t="str">
        <f>_xll.GetPayCodeTitle(A6,B6)</f>
        <v>Vacation Pay</v>
      </c>
      <c r="J6">
        <v>1</v>
      </c>
      <c r="K6">
        <v>0</v>
      </c>
      <c r="L6" t="str">
        <f>_xll.GetPayCodeTitle(J6,K6)</f>
        <v>Regular Pay</v>
      </c>
      <c r="M6" t="s">
        <v>179</v>
      </c>
    </row>
    <row r="7" spans="1:13" x14ac:dyDescent="0.2">
      <c r="A7">
        <v>4</v>
      </c>
      <c r="B7">
        <v>0</v>
      </c>
      <c r="C7" t="str">
        <f>_xll.GetPayCodeTitle(A7,B7)</f>
        <v>Sick Leave</v>
      </c>
      <c r="J7">
        <v>2</v>
      </c>
      <c r="K7">
        <v>0</v>
      </c>
      <c r="L7" t="str">
        <f>_xll.GetPayCodeTitle(J7,K7)</f>
        <v>Overtime Pay</v>
      </c>
      <c r="M7" t="s">
        <v>179</v>
      </c>
    </row>
    <row r="8" spans="1:13" x14ac:dyDescent="0.2">
      <c r="A8">
        <v>7</v>
      </c>
      <c r="B8">
        <v>0</v>
      </c>
      <c r="C8" t="str">
        <f>_xll.GetPayCodeTitle(A8,B8)</f>
        <v>Holiday Pay</v>
      </c>
      <c r="J8">
        <v>3</v>
      </c>
      <c r="K8">
        <v>0</v>
      </c>
      <c r="L8" t="str">
        <f>_xll.GetPayCodeTitle(J8,K8)</f>
        <v>Vacation Pay</v>
      </c>
      <c r="M8" t="s">
        <v>179</v>
      </c>
    </row>
    <row r="9" spans="1:13" x14ac:dyDescent="0.2">
      <c r="A9">
        <v>8</v>
      </c>
      <c r="B9">
        <v>0</v>
      </c>
      <c r="C9" t="str">
        <f>_xll.GetPayCodeTitle(A9,B9)</f>
        <v>Miscellaneous Pay</v>
      </c>
      <c r="J9">
        <v>4</v>
      </c>
      <c r="K9">
        <v>0</v>
      </c>
      <c r="L9" t="str">
        <f>_xll.GetPayCodeTitle(J9,K9)</f>
        <v>Sick Leave</v>
      </c>
      <c r="M9" t="s">
        <v>179</v>
      </c>
    </row>
    <row r="10" spans="1:13" x14ac:dyDescent="0.2">
      <c r="A10">
        <v>9</v>
      </c>
      <c r="B10">
        <v>0</v>
      </c>
      <c r="C10" t="str">
        <f>_xll.GetPayCodeTitle(A10,B10)</f>
        <v>Comp Time Pay</v>
      </c>
      <c r="J10">
        <v>7</v>
      </c>
      <c r="K10">
        <v>0</v>
      </c>
      <c r="L10" t="str">
        <f>_xll.GetPayCodeTitle(J10,K10)</f>
        <v>Holiday Pay</v>
      </c>
      <c r="M10" t="s">
        <v>179</v>
      </c>
    </row>
    <row r="11" spans="1:13" x14ac:dyDescent="0.2">
      <c r="A11">
        <v>10</v>
      </c>
      <c r="B11">
        <v>0</v>
      </c>
      <c r="C11" t="str">
        <f>_xll.GetPayCodeTitle(A11,B11)</f>
        <v>Board Pay</v>
      </c>
      <c r="J11">
        <v>8</v>
      </c>
      <c r="K11">
        <v>0</v>
      </c>
      <c r="L11" t="str">
        <f>_xll.GetPayCodeTitle(J11,K11)</f>
        <v>Miscellaneous Pay</v>
      </c>
      <c r="M11" t="s">
        <v>179</v>
      </c>
    </row>
    <row r="12" spans="1:13" x14ac:dyDescent="0.2">
      <c r="A12">
        <v>11</v>
      </c>
      <c r="B12">
        <v>0</v>
      </c>
      <c r="C12" t="str">
        <f>_xll.GetPayCodeTitle(A12,B12)</f>
        <v>Prior Pay Rate</v>
      </c>
      <c r="J12">
        <v>9</v>
      </c>
      <c r="K12">
        <v>0</v>
      </c>
      <c r="L12" t="str">
        <f>_xll.GetPayCodeTitle(J12,K12)</f>
        <v>Comp Time Pay</v>
      </c>
      <c r="M12" t="s">
        <v>179</v>
      </c>
    </row>
    <row r="13" spans="1:13" x14ac:dyDescent="0.2">
      <c r="A13">
        <v>15</v>
      </c>
      <c r="B13">
        <v>0</v>
      </c>
      <c r="C13" t="str">
        <f>_xll.GetPayCodeTitle(A13,B13)</f>
        <v>FMLA</v>
      </c>
      <c r="J13">
        <v>11</v>
      </c>
      <c r="K13">
        <v>0</v>
      </c>
      <c r="L13" t="str">
        <f>_xll.GetPayCodeTitle(J13,K13)</f>
        <v>Prior Pay Rate</v>
      </c>
      <c r="M13" t="s">
        <v>179</v>
      </c>
    </row>
    <row r="14" spans="1:13" x14ac:dyDescent="0.2">
      <c r="A14">
        <v>16</v>
      </c>
      <c r="B14">
        <v>0</v>
      </c>
      <c r="C14" t="str">
        <f>_xll.GetPayCodeTitle(A14,B14)</f>
        <v>Military</v>
      </c>
      <c r="J14">
        <v>40</v>
      </c>
      <c r="K14">
        <v>1</v>
      </c>
      <c r="L14" t="str">
        <f>_xll.GetPayCodeTitle(J14,K14)</f>
        <v>WRS - General</v>
      </c>
      <c r="M14" t="s">
        <v>179</v>
      </c>
    </row>
    <row r="15" spans="1:13" x14ac:dyDescent="0.2">
      <c r="A15">
        <v>20</v>
      </c>
      <c r="B15">
        <v>0</v>
      </c>
      <c r="C15" t="str">
        <f>_xll.GetPayCodeTitle(A15,B15)</f>
        <v>Misc Reimbursement</v>
      </c>
      <c r="J15">
        <v>40</v>
      </c>
      <c r="K15">
        <v>2</v>
      </c>
      <c r="L15" t="str">
        <f>_xll.GetPayCodeTitle(J15,K15)</f>
        <v>WRS - Protective</v>
      </c>
      <c r="M15" t="s">
        <v>179</v>
      </c>
    </row>
    <row r="16" spans="1:13" x14ac:dyDescent="0.2">
      <c r="A16">
        <v>21</v>
      </c>
      <c r="B16">
        <v>0</v>
      </c>
      <c r="C16" t="str">
        <f>_xll.GetPayCodeTitle(A16,B16)</f>
        <v>Travel Reimbursment</v>
      </c>
      <c r="J16">
        <v>40</v>
      </c>
      <c r="K16">
        <v>3</v>
      </c>
      <c r="L16" t="str">
        <f>_xll.GetPayCodeTitle(J16,K16)</f>
        <v>WRS - Elected</v>
      </c>
      <c r="M16" t="s">
        <v>179</v>
      </c>
    </row>
    <row r="17" spans="1:13" x14ac:dyDescent="0.2">
      <c r="A17">
        <v>22</v>
      </c>
      <c r="B17">
        <v>0</v>
      </c>
      <c r="C17" t="str">
        <f>_xll.GetPayCodeTitle(A17,B17)</f>
        <v>Uniform Allowance</v>
      </c>
      <c r="J17">
        <v>41</v>
      </c>
      <c r="K17">
        <v>0</v>
      </c>
      <c r="L17" t="str">
        <f>_xll.GetPayCodeTitle(J17,K17)</f>
        <v>IMRF</v>
      </c>
      <c r="M17" t="s">
        <v>179</v>
      </c>
    </row>
    <row r="18" spans="1:13" x14ac:dyDescent="0.2">
      <c r="A18">
        <v>40</v>
      </c>
      <c r="B18">
        <v>0</v>
      </c>
      <c r="C18" t="str">
        <f>_xll.GetPayCodeTitle(A18,B18)</f>
        <v>WRS</v>
      </c>
      <c r="J18">
        <v>42</v>
      </c>
      <c r="K18">
        <v>0</v>
      </c>
      <c r="L18" t="str">
        <f>_xll.GetPayCodeTitle(J18,K18)</f>
        <v>PERA</v>
      </c>
      <c r="M18" t="s">
        <v>179</v>
      </c>
    </row>
    <row r="19" spans="1:13" x14ac:dyDescent="0.2">
      <c r="A19">
        <v>40</v>
      </c>
      <c r="B19">
        <v>2</v>
      </c>
      <c r="C19" t="str">
        <f>_xll.GetPayCodeTitle(A19,B19)</f>
        <v>WRS - Protective</v>
      </c>
      <c r="J19">
        <v>43</v>
      </c>
      <c r="K19">
        <v>0</v>
      </c>
      <c r="L19" t="str">
        <f>_xll.GetPayCodeTitle(J19,K19)</f>
        <v>IPERS</v>
      </c>
      <c r="M19" t="s">
        <v>179</v>
      </c>
    </row>
    <row r="20" spans="1:13" x14ac:dyDescent="0.2">
      <c r="A20">
        <v>40</v>
      </c>
      <c r="B20">
        <v>3</v>
      </c>
      <c r="C20" t="str">
        <f>_xll.GetPayCodeTitle(A20,B20)</f>
        <v>WRS - Elected</v>
      </c>
      <c r="L20" t="str">
        <f>_xll.GetPayCodeTitle(J20,K20)</f>
        <v/>
      </c>
    </row>
    <row r="21" spans="1:13" x14ac:dyDescent="0.2">
      <c r="A21">
        <v>40</v>
      </c>
      <c r="B21">
        <v>1</v>
      </c>
      <c r="C21" t="str">
        <f>_xll.GetPayCodeTitle(A21,B21)</f>
        <v>WRS - General</v>
      </c>
      <c r="L21" t="str">
        <f>_xll.GetPayCodeTitle(J21,K21)</f>
        <v/>
      </c>
    </row>
    <row r="22" spans="1:13" x14ac:dyDescent="0.2">
      <c r="A22">
        <v>41</v>
      </c>
      <c r="B22">
        <v>0</v>
      </c>
      <c r="C22" t="str">
        <f>_xll.GetPayCodeTitle(A22,B22)</f>
        <v>IMRF</v>
      </c>
      <c r="L22" t="str">
        <f>_xll.GetPayCodeTitle(J22,K22)</f>
        <v/>
      </c>
    </row>
    <row r="23" spans="1:13" x14ac:dyDescent="0.2">
      <c r="A23">
        <v>42</v>
      </c>
      <c r="B23">
        <v>0</v>
      </c>
      <c r="C23" t="str">
        <f>_xll.GetPayCodeTitle(A23,B23)</f>
        <v>PERA</v>
      </c>
      <c r="L23" t="str">
        <f>_xll.GetPayCodeTitle(J23,K23)</f>
        <v/>
      </c>
    </row>
    <row r="24" spans="1:13" x14ac:dyDescent="0.2">
      <c r="A24">
        <v>43</v>
      </c>
      <c r="B24">
        <v>0</v>
      </c>
      <c r="C24" t="str">
        <f>_xll.GetPayCodeTitle(A24,B24)</f>
        <v>IPERS</v>
      </c>
      <c r="L24" t="str">
        <f>_xll.GetPayCodeTitle(J24,K24)</f>
        <v/>
      </c>
    </row>
    <row r="25" spans="1:13" x14ac:dyDescent="0.2">
      <c r="A25">
        <v>50</v>
      </c>
      <c r="B25">
        <v>0</v>
      </c>
      <c r="C25" t="str">
        <f>_xll.GetPayCodeTitle(A25,B25)</f>
        <v>Union Dues</v>
      </c>
      <c r="L25" t="str">
        <f>_xll.GetPayCodeTitle(J25,K25)</f>
        <v/>
      </c>
    </row>
    <row r="26" spans="1:13" x14ac:dyDescent="0.2">
      <c r="A26">
        <v>65</v>
      </c>
      <c r="B26">
        <v>0</v>
      </c>
      <c r="C26" t="str">
        <f>_xll.GetPayCodeTitle(A26,B26)</f>
        <v>Flexible Benefit</v>
      </c>
      <c r="L26" t="str">
        <f>_xll.GetPayCodeTitle(J26,K26)</f>
        <v/>
      </c>
    </row>
    <row r="27" spans="1:13" x14ac:dyDescent="0.2">
      <c r="A27">
        <v>70</v>
      </c>
      <c r="B27">
        <v>0</v>
      </c>
      <c r="C27" t="str">
        <f>_xll.GetPayCodeTitle(A27,B27)</f>
        <v>Miscellaneous Deduction</v>
      </c>
      <c r="L27" t="str">
        <f>_xll.GetPayCodeTitle(J27,K27)</f>
        <v/>
      </c>
    </row>
    <row r="28" spans="1:13" x14ac:dyDescent="0.2">
      <c r="A28">
        <v>71</v>
      </c>
      <c r="B28">
        <v>0</v>
      </c>
      <c r="C28" t="str">
        <f>_xll.GetPayCodeTitle(A28,B28)</f>
        <v>Garnishment</v>
      </c>
      <c r="L28" t="str">
        <f>_xll.GetPayCodeTitle(J28,K28)</f>
        <v/>
      </c>
    </row>
    <row r="29" spans="1:13" x14ac:dyDescent="0.2">
      <c r="A29">
        <v>74</v>
      </c>
      <c r="B29">
        <v>0</v>
      </c>
      <c r="C29" t="str">
        <f>_xll.GetPayCodeTitle(A29,B29)</f>
        <v>Social Security Tax</v>
      </c>
      <c r="L29" t="str">
        <f>_xll.GetPayCodeTitle(J29,K29)</f>
        <v/>
      </c>
    </row>
    <row r="30" spans="1:13" x14ac:dyDescent="0.2">
      <c r="A30">
        <v>75</v>
      </c>
      <c r="B30">
        <v>0</v>
      </c>
      <c r="C30" t="str">
        <f>_xll.GetPayCodeTitle(A30,B30)</f>
        <v>Medicare Tax</v>
      </c>
      <c r="L30" t="str">
        <f>_xll.GetPayCodeTitle(J30,K30)</f>
        <v/>
      </c>
    </row>
    <row r="31" spans="1:13" x14ac:dyDescent="0.2">
      <c r="A31">
        <v>76</v>
      </c>
      <c r="B31">
        <v>0</v>
      </c>
      <c r="C31" t="str">
        <f>_xll.GetPayCodeTitle(A31,B31)</f>
        <v>Federal Withholding Tax</v>
      </c>
      <c r="L31" t="str">
        <f>_xll.GetPayCodeTitle(J31,K31)</f>
        <v/>
      </c>
    </row>
    <row r="32" spans="1:13" x14ac:dyDescent="0.2">
      <c r="A32">
        <v>77</v>
      </c>
      <c r="B32">
        <v>0</v>
      </c>
      <c r="C32" t="str">
        <f>_xll.GetPayCodeTitle(A32,B32)</f>
        <v>State Withholding Tax</v>
      </c>
      <c r="L32" t="str">
        <f>_xll.GetPayCodeTitle(J32,K32)</f>
        <v/>
      </c>
    </row>
    <row r="33" spans="1:12" x14ac:dyDescent="0.2">
      <c r="A33">
        <v>85</v>
      </c>
      <c r="B33">
        <v>0</v>
      </c>
      <c r="C33" t="str">
        <f>_xll.GetPayCodeTitle(A33,B33)</f>
        <v>Net Pay</v>
      </c>
      <c r="L33" t="str">
        <f>_xll.GetPayCodeTitle(J33,K33)</f>
        <v/>
      </c>
    </row>
    <row r="34" spans="1:12" x14ac:dyDescent="0.2">
      <c r="A34">
        <v>86</v>
      </c>
      <c r="B34">
        <v>0</v>
      </c>
      <c r="C34" t="str">
        <f>_xll.GetPayCodeTitle(A34,B34)</f>
        <v>Direct Deposit</v>
      </c>
      <c r="L34" t="str">
        <f>_xll.GetPayCodeTitle(J34,K34)</f>
        <v/>
      </c>
    </row>
    <row r="35" spans="1:12" x14ac:dyDescent="0.2">
      <c r="A35">
        <v>90</v>
      </c>
      <c r="B35">
        <v>0</v>
      </c>
      <c r="C35" t="str">
        <f>_xll.GetPayCodeTitle(A35,B35)</f>
        <v>PERA</v>
      </c>
      <c r="L35" t="str">
        <f>_xll.GetPayCodeTitle(J35,K35)</f>
        <v/>
      </c>
    </row>
    <row r="36" spans="1:12" x14ac:dyDescent="0.2">
      <c r="A36">
        <v>91</v>
      </c>
      <c r="B36">
        <v>0</v>
      </c>
      <c r="C36" t="str">
        <f>_xll.GetPayCodeTitle(A36,B36)</f>
        <v>Health Insurance</v>
      </c>
      <c r="L36" t="str">
        <f>_xll.GetPayCodeTitle(J36,K36)</f>
        <v/>
      </c>
    </row>
    <row r="37" spans="1:12" x14ac:dyDescent="0.2">
      <c r="A37">
        <v>92</v>
      </c>
      <c r="B37">
        <v>0</v>
      </c>
      <c r="C37" t="str">
        <f>_xll.GetPayCodeTitle(A37,B37)</f>
        <v>Long Term Disability Insurance</v>
      </c>
      <c r="L37" t="str">
        <f>_xll.GetPayCodeTitle(J37,K37)</f>
        <v/>
      </c>
    </row>
    <row r="38" spans="1:12" x14ac:dyDescent="0.2">
      <c r="A38">
        <v>98</v>
      </c>
      <c r="B38">
        <v>0</v>
      </c>
      <c r="C38" t="str">
        <f>_xll.GetPayCodeTitle(A38,B38)</f>
        <v>SUTA - State Unemployment Tax</v>
      </c>
      <c r="L38" t="str">
        <f>_xll.GetPayCodeTitle(J38,K38)</f>
        <v/>
      </c>
    </row>
    <row r="39" spans="1:12" x14ac:dyDescent="0.2">
      <c r="A39">
        <v>99</v>
      </c>
      <c r="B39">
        <v>0</v>
      </c>
      <c r="C39" t="str">
        <f>_xll.GetPayCodeTitle(A39,B39)</f>
        <v>Workers Compensation</v>
      </c>
      <c r="L39" t="str">
        <f>_xll.GetPayCodeTitle(J39,K39)</f>
        <v/>
      </c>
    </row>
    <row r="40" spans="1:12" x14ac:dyDescent="0.2">
      <c r="C40" t="str">
        <f>_xll.GetPayCodeTitle(A40,B40)</f>
        <v/>
      </c>
      <c r="L40" t="str">
        <f>_xll.GetPayCodeTitle(J40,K40)</f>
        <v/>
      </c>
    </row>
    <row r="41" spans="1:12" x14ac:dyDescent="0.2">
      <c r="C41" t="str">
        <f>_xll.GetPayCodeTitle(A41,B41)</f>
        <v/>
      </c>
      <c r="L41" t="str">
        <f>_xll.GetPayCodeTitle(J41,K41)</f>
        <v/>
      </c>
    </row>
    <row r="42" spans="1:12" x14ac:dyDescent="0.2">
      <c r="C42" t="str">
        <f>_xll.GetPayCodeTitle(A42,B42)</f>
        <v/>
      </c>
      <c r="L42" t="str">
        <f>_xll.GetPayCodeTitle(J42,K42)</f>
        <v/>
      </c>
    </row>
    <row r="43" spans="1:12" x14ac:dyDescent="0.2">
      <c r="C43" t="str">
        <f>_xll.GetPayCodeTitle(A43,B43)</f>
        <v/>
      </c>
      <c r="L43" t="str">
        <f>_xll.GetPayCodeTitle(J43,K43)</f>
        <v/>
      </c>
    </row>
    <row r="44" spans="1:12" x14ac:dyDescent="0.2">
      <c r="C44" t="str">
        <f>_xll.GetPayCodeTitle(A44,B44)</f>
        <v/>
      </c>
      <c r="L44" t="str">
        <f>_xll.GetPayCodeTitle(J44,K44)</f>
        <v/>
      </c>
    </row>
    <row r="45" spans="1:12" x14ac:dyDescent="0.2">
      <c r="C45" t="str">
        <f>_xll.GetPayCodeTitle(A45,B45)</f>
        <v/>
      </c>
      <c r="L45" t="str">
        <f>_xll.GetPayCodeTitle(J45,K45)</f>
        <v/>
      </c>
    </row>
    <row r="46" spans="1:12" x14ac:dyDescent="0.2">
      <c r="C46" t="str">
        <f>_xll.GetPayCodeTitle(A46,B46)</f>
        <v/>
      </c>
      <c r="L46" t="str">
        <f>_xll.GetPayCodeTitle(J46,K46)</f>
        <v/>
      </c>
    </row>
    <row r="47" spans="1:12" x14ac:dyDescent="0.2">
      <c r="C47" t="str">
        <f>_xll.GetPayCodeTitle(A47,B47)</f>
        <v/>
      </c>
      <c r="L47" t="str">
        <f>_xll.GetPayCodeTitle(J47,K47)</f>
        <v/>
      </c>
    </row>
    <row r="48" spans="1:12" x14ac:dyDescent="0.2">
      <c r="C48" t="str">
        <f>_xll.GetPayCodeTitle(A48,B48)</f>
        <v/>
      </c>
      <c r="L48" t="str">
        <f>_xll.GetPayCodeTitle(J48,K48)</f>
        <v/>
      </c>
    </row>
    <row r="49" spans="3:12" x14ac:dyDescent="0.2">
      <c r="C49" t="str">
        <f>_xll.GetPayCodeTitle(A49,B49)</f>
        <v/>
      </c>
      <c r="L49" t="str">
        <f>_xll.GetPayCodeTitle(J49,K49)</f>
        <v/>
      </c>
    </row>
    <row r="50" spans="3:12" x14ac:dyDescent="0.2">
      <c r="C50" t="str">
        <f>_xll.GetPayCodeTitle(A50,B50)</f>
        <v/>
      </c>
    </row>
    <row r="51" spans="3:12" x14ac:dyDescent="0.2">
      <c r="C51" t="str">
        <f>_xll.GetPayCodeTitle(A51,B51)</f>
        <v/>
      </c>
    </row>
    <row r="52" spans="3:12" x14ac:dyDescent="0.2">
      <c r="C52" t="str">
        <f>_xll.GetPayCodeTitle(A52,B52)</f>
        <v/>
      </c>
    </row>
    <row r="53" spans="3:12" x14ac:dyDescent="0.2">
      <c r="C53" t="str">
        <f>_xll.GetPayCodeTitle(A53,B53)</f>
        <v/>
      </c>
    </row>
    <row r="54" spans="3:12" x14ac:dyDescent="0.2">
      <c r="C54" t="str">
        <f>_xll.GetPayCodeTitle(A54,B54)</f>
        <v/>
      </c>
    </row>
    <row r="55" spans="3:12" x14ac:dyDescent="0.2">
      <c r="C55" t="str">
        <f>_xll.GetPayCodeTitle(A55,B55)</f>
        <v/>
      </c>
    </row>
    <row r="56" spans="3:12" x14ac:dyDescent="0.2">
      <c r="C56" t="str">
        <f>_xll.GetPayCodeTitle(A56,B56)</f>
        <v/>
      </c>
    </row>
    <row r="57" spans="3:12" x14ac:dyDescent="0.2">
      <c r="C57" t="str">
        <f>_xll.GetPayCodeTitle(A57,B57)</f>
        <v/>
      </c>
    </row>
    <row r="58" spans="3:12" x14ac:dyDescent="0.2">
      <c r="C58" t="str">
        <f>_xll.GetPayCodeTitle(A58,B58)</f>
        <v/>
      </c>
    </row>
    <row r="59" spans="3:12" x14ac:dyDescent="0.2">
      <c r="C59" t="str">
        <f>_xll.GetPayCodeTitle(A59,B59)</f>
        <v/>
      </c>
    </row>
    <row r="60" spans="3:12" x14ac:dyDescent="0.2">
      <c r="C60" t="str">
        <f>_xll.GetPayCodeTitle(A60,B60)</f>
        <v/>
      </c>
    </row>
    <row r="61" spans="3:12" x14ac:dyDescent="0.2">
      <c r="C61" t="str">
        <f>_xll.GetPayCodeTitle(A61,B61)</f>
        <v/>
      </c>
    </row>
    <row r="62" spans="3:12" x14ac:dyDescent="0.2">
      <c r="C62" t="str">
        <f>_xll.GetPayCodeTitle(A62,B62)</f>
        <v/>
      </c>
    </row>
    <row r="63" spans="3:12" x14ac:dyDescent="0.2">
      <c r="C63" t="str">
        <f>_xll.GetPayCodeTitle(A63,B63)</f>
        <v/>
      </c>
    </row>
    <row r="64" spans="3:12" x14ac:dyDescent="0.2">
      <c r="C64" t="str">
        <f>_xll.GetPayCodeTitle(A64,B64)</f>
        <v/>
      </c>
    </row>
    <row r="65" spans="3:10" x14ac:dyDescent="0.2">
      <c r="C65" t="str">
        <f>_xll.GetPayCodeTitle(A65,B65)</f>
        <v/>
      </c>
    </row>
    <row r="66" spans="3:10" x14ac:dyDescent="0.2">
      <c r="C66" t="str">
        <f>_xll.GetPayCodeTitle(A66,B66)</f>
        <v/>
      </c>
    </row>
    <row r="67" spans="3:10" x14ac:dyDescent="0.2">
      <c r="C67" t="str">
        <f>_xll.GetPayCodeTitle(A67,B67)</f>
        <v/>
      </c>
    </row>
    <row r="68" spans="3:10" x14ac:dyDescent="0.2">
      <c r="C68" t="str">
        <f>_xll.GetPayCodeTitle(A68,B68)</f>
        <v/>
      </c>
    </row>
    <row r="69" spans="3:10" x14ac:dyDescent="0.2">
      <c r="C69" t="str">
        <f>_xll.GetPayCodeTitle(A69,B69)</f>
        <v/>
      </c>
    </row>
    <row r="70" spans="3:10" x14ac:dyDescent="0.2">
      <c r="C70" t="str">
        <f>_xll.GetPayCodeTitle(A70,B70)</f>
        <v/>
      </c>
    </row>
    <row r="71" spans="3:10" x14ac:dyDescent="0.2">
      <c r="C71" t="str">
        <f>_xll.GetPayCodeTitle(A71,B71)</f>
        <v/>
      </c>
      <c r="J71" s="48"/>
    </row>
    <row r="72" spans="3:10" x14ac:dyDescent="0.2">
      <c r="C72" t="str">
        <f>_xll.GetPayCodeTitle(A72,B72)</f>
        <v/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106"/>
  <sheetViews>
    <sheetView workbookViewId="0">
      <pane xSplit="2" ySplit="6" topLeftCell="E7" activePane="bottomRight" state="frozen"/>
      <selection pane="topRight" activeCell="C1" sqref="C1"/>
      <selection pane="bottomLeft" activeCell="A5" sqref="A5"/>
      <selection pane="bottomRight" activeCell="M7" sqref="M7"/>
    </sheetView>
  </sheetViews>
  <sheetFormatPr defaultRowHeight="12.75" x14ac:dyDescent="0.2"/>
  <cols>
    <col min="2" max="2" width="17.140625" customWidth="1"/>
    <col min="3" max="3" width="12.42578125" bestFit="1" customWidth="1"/>
    <col min="4" max="15" width="14.5703125" customWidth="1"/>
    <col min="16" max="16" width="13.140625" bestFit="1" customWidth="1"/>
    <col min="17" max="17" width="5.28515625" customWidth="1"/>
    <col min="19" max="19" width="11" bestFit="1" customWidth="1"/>
  </cols>
  <sheetData>
    <row r="1" spans="1:19" x14ac:dyDescent="0.2">
      <c r="A1" s="49" t="s">
        <v>175</v>
      </c>
    </row>
    <row r="3" spans="1:19" x14ac:dyDescent="0.2">
      <c r="A3" s="2">
        <v>43466</v>
      </c>
      <c r="B3" s="2">
        <v>44651</v>
      </c>
      <c r="D3">
        <v>41</v>
      </c>
      <c r="E3">
        <v>42</v>
      </c>
      <c r="F3">
        <v>43</v>
      </c>
      <c r="G3">
        <v>44</v>
      </c>
      <c r="H3">
        <v>45</v>
      </c>
      <c r="I3">
        <v>46</v>
      </c>
      <c r="J3">
        <v>47</v>
      </c>
      <c r="K3">
        <v>54</v>
      </c>
      <c r="L3">
        <v>55</v>
      </c>
      <c r="M3">
        <v>56</v>
      </c>
      <c r="N3">
        <v>60</v>
      </c>
      <c r="O3">
        <v>69</v>
      </c>
    </row>
    <row r="4" spans="1:19" x14ac:dyDescent="0.2">
      <c r="A4" s="8" t="s">
        <v>20</v>
      </c>
      <c r="B4" s="9"/>
      <c r="D4">
        <v>0</v>
      </c>
      <c r="E4">
        <v>0</v>
      </c>
      <c r="F4">
        <v>0</v>
      </c>
      <c r="G4" s="3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0</v>
      </c>
      <c r="S4" s="10">
        <f>6.2%+6.2%</f>
        <v>0.124</v>
      </c>
    </row>
    <row r="5" spans="1:19" x14ac:dyDescent="0.2">
      <c r="A5" s="184"/>
      <c r="B5" s="2"/>
      <c r="G5" s="3"/>
      <c r="S5" s="10"/>
    </row>
    <row r="6" spans="1:19" ht="65.25" customHeight="1" x14ac:dyDescent="0.2">
      <c r="A6" s="136" t="s">
        <v>16</v>
      </c>
      <c r="B6" t="s">
        <v>3</v>
      </c>
      <c r="C6" t="s">
        <v>17</v>
      </c>
      <c r="D6" s="7" t="str">
        <f>_xll.GetPayCodeTitle(D3,D4)</f>
        <v>DEFERRED COMPENSATION</v>
      </c>
      <c r="E6" s="7" t="str">
        <f>_xll.GetPayCodeTitle(E3,E4)</f>
        <v>AFLAC</v>
      </c>
      <c r="F6" s="7" t="str">
        <f>_xll.GetPayCodeTitle(F3,F4)</f>
        <v>HEALTH INSURANCE</v>
      </c>
      <c r="G6" s="7" t="str">
        <f>_xll.GetPayCodeTitle(G3,G4)</f>
        <v>DENTAL INSURANCE</v>
      </c>
      <c r="H6" s="7" t="str">
        <f>_xll.GetPayCodeTitle(H3,H4)</f>
        <v>HSA</v>
      </c>
      <c r="I6" s="7" t="str">
        <f>_xll.GetPayCodeTitle(I3,I4)</f>
        <v>IMRF VOL LIFE</v>
      </c>
      <c r="J6" s="7" t="str">
        <f>_xll.GetPayCodeTitle(J3,J4)</f>
        <v>PRE-PAID LEGAL</v>
      </c>
      <c r="K6" s="7" t="str">
        <f>_xll.GetPayCodeTitle(K3,K4)</f>
        <v>FOP LODGE</v>
      </c>
      <c r="L6" s="7" t="str">
        <f>_xll.GetPayCodeTitle(L3,L4)</f>
        <v>POLICE WEAPON DEDUCTION</v>
      </c>
      <c r="M6" s="7" t="str">
        <f>_xll.GetPayCodeTitle(M3,M4)</f>
        <v>VISION</v>
      </c>
      <c r="N6" s="7" t="str">
        <f>_xll.GetPayCodeTitle(N3,N4)</f>
        <v/>
      </c>
      <c r="O6" s="7" t="str">
        <f>_xll.GetPayCodeTitle(O3,O4)</f>
        <v>MISCELLANEOUS DEDUCTION</v>
      </c>
      <c r="P6" t="s">
        <v>18</v>
      </c>
      <c r="S6" s="7" t="s">
        <v>176</v>
      </c>
    </row>
    <row r="7" spans="1:19" x14ac:dyDescent="0.2">
      <c r="A7">
        <v>5</v>
      </c>
      <c r="B7" t="str">
        <f>_xll.GetEmployeeName(A7)</f>
        <v>Smith, Jacob S</v>
      </c>
      <c r="C7" s="4">
        <f>_xll.GetEmployeeGrossWages(A7,$A$3,$B$3)</f>
        <v>49324.31</v>
      </c>
      <c r="D7">
        <f>_xll.GetEmployeeCodeAmount($A7,D$3,D$4,$A$3,$B$3)</f>
        <v>0</v>
      </c>
      <c r="E7">
        <f>_xll.GetEmployeeCodeAmount($A7,E$3,E$4,$A$3,$B$3)</f>
        <v>0</v>
      </c>
      <c r="F7">
        <f>_xll.GetEmployeeCodeAmount($A7,F$3,F$4,$A$3,$B$3)</f>
        <v>0</v>
      </c>
      <c r="G7">
        <f>_xll.GetEmployeeCodeAmount($A7,G$3,G$4,$A$3,$B$3)</f>
        <v>0</v>
      </c>
      <c r="H7">
        <f>_xll.GetEmployeeCodeAmount($A7,H$3,H$4,$A$3,$B$3)</f>
        <v>0</v>
      </c>
      <c r="I7">
        <f>_xll.GetEmployeeCodeAmount($A7,I$3,I$4,$A$3,$B$3)</f>
        <v>0</v>
      </c>
      <c r="J7">
        <f>_xll.GetEmployeeCodeAmount($A7,J$3,J$4,$A$3,$B$3)</f>
        <v>0</v>
      </c>
      <c r="K7">
        <f>_xll.GetEmployeeCodeAmount($A7,K$3,K$4,$A$3,$B$3)</f>
        <v>0</v>
      </c>
      <c r="L7">
        <f>_xll.GetEmployeeCodeAmount($A7,L$3,L$4,$A$3,$B$3)</f>
        <v>0</v>
      </c>
      <c r="M7">
        <f>_xll.GetEmployeeCodeAmount($A7,M$3,M$4,$A$3,$B$3)</f>
        <v>0</v>
      </c>
      <c r="N7">
        <f>_xll.GetEmployeeCodeAmount($A7,N$3,N$4,$A$3,$B$3)</f>
        <v>0</v>
      </c>
      <c r="O7">
        <f>_xll.GetEmployeeCodeAmount($A7,O$3,O$4,$A$3,$B$3)</f>
        <v>0</v>
      </c>
      <c r="P7" s="5">
        <f>SUM(C7:O7)</f>
        <v>49324.31</v>
      </c>
      <c r="S7">
        <f>+P7*$S$4</f>
        <v>6116.2144399999997</v>
      </c>
    </row>
    <row r="8" spans="1:19" x14ac:dyDescent="0.2">
      <c r="A8">
        <v>10</v>
      </c>
      <c r="B8" t="str">
        <f>_xll.GetEmployeeName(A8)</f>
        <v>Rockford, Julie M</v>
      </c>
      <c r="C8" s="4">
        <f>_xll.GetEmployeeGrossWages(A8,$A$3,$B$3)</f>
        <v>41613.769999999997</v>
      </c>
      <c r="D8">
        <f>_xll.GetEmployeeCodeAmount($A8,D$3,D$4,$A$3,$B$3)</f>
        <v>0</v>
      </c>
      <c r="E8">
        <f>_xll.GetEmployeeCodeAmount($A8,E$3,E$4,$A$3,$B$3)</f>
        <v>0</v>
      </c>
      <c r="F8">
        <f>_xll.GetEmployeeCodeAmount($A8,F$3,F$4,$A$3,$B$3)</f>
        <v>0</v>
      </c>
      <c r="G8">
        <f>_xll.GetEmployeeCodeAmount($A8,G$3,G$4,$A$3,$B$3)</f>
        <v>0</v>
      </c>
      <c r="H8">
        <f>_xll.GetEmployeeCodeAmount($A8,H$3,H$4,$A$3,$B$3)</f>
        <v>0</v>
      </c>
      <c r="I8">
        <f>_xll.GetEmployeeCodeAmount($A8,I$3,I$4,$A$3,$B$3)</f>
        <v>0</v>
      </c>
      <c r="J8">
        <f>_xll.GetEmployeeCodeAmount($A8,J$3,J$4,$A$3,$B$3)</f>
        <v>0</v>
      </c>
      <c r="K8">
        <f>_xll.GetEmployeeCodeAmount($A8,K$3,K$4,$A$3,$B$3)</f>
        <v>0</v>
      </c>
      <c r="L8">
        <f>_xll.GetEmployeeCodeAmount($A8,L$3,L$4,$A$3,$B$3)</f>
        <v>0</v>
      </c>
      <c r="M8">
        <f>_xll.GetEmployeeCodeAmount($A8,M$3,M$4,$A$3,$B$3)</f>
        <v>0</v>
      </c>
      <c r="N8">
        <f>_xll.GetEmployeeCodeAmount($A8,N$3,N$4,$A$3,$B$3)</f>
        <v>0</v>
      </c>
      <c r="O8">
        <f>_xll.GetEmployeeCodeAmount($A8,O$3,O$4,$A$3,$B$3)</f>
        <v>0</v>
      </c>
      <c r="P8" s="5">
        <f t="shared" ref="P8:P71" si="0">SUM(C8:O8)</f>
        <v>41613.769999999997</v>
      </c>
      <c r="S8">
        <f t="shared" ref="S8:S71" si="1">+P8*$S$4</f>
        <v>5160.1074799999997</v>
      </c>
    </row>
    <row r="9" spans="1:19" x14ac:dyDescent="0.2">
      <c r="A9">
        <v>15</v>
      </c>
      <c r="B9" t="str">
        <f>_xll.GetEmployeeName(A9)</f>
        <v>Morris, Sharon</v>
      </c>
      <c r="C9" s="4">
        <f>_xll.GetEmployeeGrossWages(A9,$A$3,$B$3)</f>
        <v>15492.39</v>
      </c>
      <c r="D9">
        <f>_xll.GetEmployeeCodeAmount($A9,D$3,D$4,$A$3,$B$3)</f>
        <v>0</v>
      </c>
      <c r="E9">
        <f>_xll.GetEmployeeCodeAmount($A9,E$3,E$4,$A$3,$B$3)</f>
        <v>0</v>
      </c>
      <c r="F9">
        <f>_xll.GetEmployeeCodeAmount($A9,F$3,F$4,$A$3,$B$3)</f>
        <v>0</v>
      </c>
      <c r="G9">
        <f>_xll.GetEmployeeCodeAmount($A9,G$3,G$4,$A$3,$B$3)</f>
        <v>0</v>
      </c>
      <c r="H9">
        <f>_xll.GetEmployeeCodeAmount($A9,H$3,H$4,$A$3,$B$3)</f>
        <v>0</v>
      </c>
      <c r="I9">
        <f>_xll.GetEmployeeCodeAmount($A9,I$3,I$4,$A$3,$B$3)</f>
        <v>0</v>
      </c>
      <c r="J9">
        <f>_xll.GetEmployeeCodeAmount($A9,J$3,J$4,$A$3,$B$3)</f>
        <v>0</v>
      </c>
      <c r="K9">
        <f>_xll.GetEmployeeCodeAmount($A9,K$3,K$4,$A$3,$B$3)</f>
        <v>0</v>
      </c>
      <c r="L9">
        <f>_xll.GetEmployeeCodeAmount($A9,L$3,L$4,$A$3,$B$3)</f>
        <v>0</v>
      </c>
      <c r="M9">
        <f>_xll.GetEmployeeCodeAmount($A9,M$3,M$4,$A$3,$B$3)</f>
        <v>0</v>
      </c>
      <c r="N9">
        <f>_xll.GetEmployeeCodeAmount($A9,N$3,N$4,$A$3,$B$3)</f>
        <v>0</v>
      </c>
      <c r="O9">
        <f>_xll.GetEmployeeCodeAmount($A9,O$3,O$4,$A$3,$B$3)</f>
        <v>0</v>
      </c>
      <c r="P9" s="5">
        <f t="shared" si="0"/>
        <v>15492.39</v>
      </c>
      <c r="S9">
        <f t="shared" si="1"/>
        <v>1921.0563599999998</v>
      </c>
    </row>
    <row r="10" spans="1:19" x14ac:dyDescent="0.2">
      <c r="A10">
        <v>20</v>
      </c>
      <c r="B10" t="str">
        <f>_xll.GetEmployeeName(A10)</f>
        <v>Spencer, Annette</v>
      </c>
      <c r="C10" s="4">
        <f>_xll.GetEmployeeGrossWages(A10,$A$3,$B$3)</f>
        <v>29373.19</v>
      </c>
      <c r="D10">
        <f>_xll.GetEmployeeCodeAmount($A10,D$3,D$4,$A$3,$B$3)</f>
        <v>0</v>
      </c>
      <c r="E10">
        <f>_xll.GetEmployeeCodeAmount($A10,E$3,E$4,$A$3,$B$3)</f>
        <v>0</v>
      </c>
      <c r="F10">
        <f>_xll.GetEmployeeCodeAmount($A10,F$3,F$4,$A$3,$B$3)</f>
        <v>0</v>
      </c>
      <c r="G10">
        <f>_xll.GetEmployeeCodeAmount($A10,G$3,G$4,$A$3,$B$3)</f>
        <v>0</v>
      </c>
      <c r="H10">
        <f>_xll.GetEmployeeCodeAmount($A10,H$3,H$4,$A$3,$B$3)</f>
        <v>0</v>
      </c>
      <c r="I10">
        <f>_xll.GetEmployeeCodeAmount($A10,I$3,I$4,$A$3,$B$3)</f>
        <v>0</v>
      </c>
      <c r="J10">
        <f>_xll.GetEmployeeCodeAmount($A10,J$3,J$4,$A$3,$B$3)</f>
        <v>0</v>
      </c>
      <c r="K10">
        <f>_xll.GetEmployeeCodeAmount($A10,K$3,K$4,$A$3,$B$3)</f>
        <v>0</v>
      </c>
      <c r="L10">
        <f>_xll.GetEmployeeCodeAmount($A10,L$3,L$4,$A$3,$B$3)</f>
        <v>0</v>
      </c>
      <c r="M10">
        <f>_xll.GetEmployeeCodeAmount($A10,M$3,M$4,$A$3,$B$3)</f>
        <v>0</v>
      </c>
      <c r="N10">
        <f>_xll.GetEmployeeCodeAmount($A10,N$3,N$4,$A$3,$B$3)</f>
        <v>0</v>
      </c>
      <c r="O10">
        <f>_xll.GetEmployeeCodeAmount($A10,O$3,O$4,$A$3,$B$3)</f>
        <v>0</v>
      </c>
      <c r="P10" s="5">
        <f t="shared" si="0"/>
        <v>29373.19</v>
      </c>
      <c r="S10">
        <f t="shared" si="1"/>
        <v>3642.2755599999996</v>
      </c>
    </row>
    <row r="11" spans="1:19" x14ac:dyDescent="0.2">
      <c r="A11">
        <v>25</v>
      </c>
      <c r="B11" t="str">
        <f>_xll.GetEmployeeName(A11)</f>
        <v>Johnson, Douglas</v>
      </c>
      <c r="C11" s="4">
        <f>_xll.GetEmployeeGrossWages(A11,$A$3,$B$3)</f>
        <v>44140.31</v>
      </c>
      <c r="D11">
        <f>_xll.GetEmployeeCodeAmount($A11,D$3,D$4,$A$3,$B$3)</f>
        <v>0</v>
      </c>
      <c r="E11">
        <f>_xll.GetEmployeeCodeAmount($A11,E$3,E$4,$A$3,$B$3)</f>
        <v>0</v>
      </c>
      <c r="F11">
        <f>_xll.GetEmployeeCodeAmount($A11,F$3,F$4,$A$3,$B$3)</f>
        <v>0</v>
      </c>
      <c r="G11">
        <f>_xll.GetEmployeeCodeAmount($A11,G$3,G$4,$A$3,$B$3)</f>
        <v>0</v>
      </c>
      <c r="H11">
        <f>_xll.GetEmployeeCodeAmount($A11,H$3,H$4,$A$3,$B$3)</f>
        <v>0</v>
      </c>
      <c r="I11">
        <f>_xll.GetEmployeeCodeAmount($A11,I$3,I$4,$A$3,$B$3)</f>
        <v>0</v>
      </c>
      <c r="J11">
        <f>_xll.GetEmployeeCodeAmount($A11,J$3,J$4,$A$3,$B$3)</f>
        <v>0</v>
      </c>
      <c r="K11">
        <f>_xll.GetEmployeeCodeAmount($A11,K$3,K$4,$A$3,$B$3)</f>
        <v>0</v>
      </c>
      <c r="L11">
        <f>_xll.GetEmployeeCodeAmount($A11,L$3,L$4,$A$3,$B$3)</f>
        <v>0</v>
      </c>
      <c r="M11">
        <f>_xll.GetEmployeeCodeAmount($A11,M$3,M$4,$A$3,$B$3)</f>
        <v>0</v>
      </c>
      <c r="N11">
        <f>_xll.GetEmployeeCodeAmount($A11,N$3,N$4,$A$3,$B$3)</f>
        <v>0</v>
      </c>
      <c r="O11">
        <f>_xll.GetEmployeeCodeAmount($A11,O$3,O$4,$A$3,$B$3)</f>
        <v>0</v>
      </c>
      <c r="P11" s="5">
        <f t="shared" si="0"/>
        <v>44140.31</v>
      </c>
      <c r="R11" s="5"/>
      <c r="S11">
        <f t="shared" si="1"/>
        <v>5473.3984399999999</v>
      </c>
    </row>
    <row r="12" spans="1:19" x14ac:dyDescent="0.2">
      <c r="A12">
        <v>30</v>
      </c>
      <c r="B12" t="str">
        <f>_xll.GetEmployeeName(A12)</f>
        <v>Austin, George</v>
      </c>
      <c r="C12" s="4">
        <f>_xll.GetEmployeeGrossWages(A12,$A$3,$B$3)</f>
        <v>32166.45</v>
      </c>
      <c r="D12">
        <f>_xll.GetEmployeeCodeAmount($A12,D$3,D$4,$A$3,$B$3)</f>
        <v>0</v>
      </c>
      <c r="E12">
        <f>_xll.GetEmployeeCodeAmount($A12,E$3,E$4,$A$3,$B$3)</f>
        <v>0</v>
      </c>
      <c r="F12">
        <f>_xll.GetEmployeeCodeAmount($A12,F$3,F$4,$A$3,$B$3)</f>
        <v>0</v>
      </c>
      <c r="G12">
        <f>_xll.GetEmployeeCodeAmount($A12,G$3,G$4,$A$3,$B$3)</f>
        <v>0</v>
      </c>
      <c r="H12">
        <f>_xll.GetEmployeeCodeAmount($A12,H$3,H$4,$A$3,$B$3)</f>
        <v>0</v>
      </c>
      <c r="I12">
        <f>_xll.GetEmployeeCodeAmount($A12,I$3,I$4,$A$3,$B$3)</f>
        <v>0</v>
      </c>
      <c r="J12">
        <f>_xll.GetEmployeeCodeAmount($A12,J$3,J$4,$A$3,$B$3)</f>
        <v>0</v>
      </c>
      <c r="K12">
        <f>_xll.GetEmployeeCodeAmount($A12,K$3,K$4,$A$3,$B$3)</f>
        <v>0</v>
      </c>
      <c r="L12">
        <f>_xll.GetEmployeeCodeAmount($A12,L$3,L$4,$A$3,$B$3)</f>
        <v>0</v>
      </c>
      <c r="M12">
        <f>_xll.GetEmployeeCodeAmount($A12,M$3,M$4,$A$3,$B$3)</f>
        <v>0</v>
      </c>
      <c r="N12">
        <f>_xll.GetEmployeeCodeAmount($A12,N$3,N$4,$A$3,$B$3)</f>
        <v>0</v>
      </c>
      <c r="O12">
        <f>_xll.GetEmployeeCodeAmount($A12,O$3,O$4,$A$3,$B$3)</f>
        <v>0</v>
      </c>
      <c r="P12" s="5">
        <f t="shared" si="0"/>
        <v>32166.45</v>
      </c>
      <c r="S12">
        <f t="shared" si="1"/>
        <v>3988.6397999999999</v>
      </c>
    </row>
    <row r="13" spans="1:19" x14ac:dyDescent="0.2">
      <c r="A13">
        <v>35</v>
      </c>
      <c r="B13" t="str">
        <f>_xll.GetEmployeeName(A13)</f>
        <v>Slade, Randy L</v>
      </c>
      <c r="C13" s="4">
        <f>_xll.GetEmployeeGrossWages(A13,$A$3,$B$3)</f>
        <v>37191.57</v>
      </c>
      <c r="D13">
        <f>_xll.GetEmployeeCodeAmount($A13,D$3,D$4,$A$3,$B$3)</f>
        <v>0</v>
      </c>
      <c r="E13">
        <f>_xll.GetEmployeeCodeAmount($A13,E$3,E$4,$A$3,$B$3)</f>
        <v>0</v>
      </c>
      <c r="F13">
        <f>_xll.GetEmployeeCodeAmount($A13,F$3,F$4,$A$3,$B$3)</f>
        <v>0</v>
      </c>
      <c r="G13">
        <f>_xll.GetEmployeeCodeAmount($A13,G$3,G$4,$A$3,$B$3)</f>
        <v>0</v>
      </c>
      <c r="H13">
        <f>_xll.GetEmployeeCodeAmount($A13,H$3,H$4,$A$3,$B$3)</f>
        <v>0</v>
      </c>
      <c r="I13">
        <f>_xll.GetEmployeeCodeAmount($A13,I$3,I$4,$A$3,$B$3)</f>
        <v>0</v>
      </c>
      <c r="J13">
        <f>_xll.GetEmployeeCodeAmount($A13,J$3,J$4,$A$3,$B$3)</f>
        <v>0</v>
      </c>
      <c r="K13">
        <f>_xll.GetEmployeeCodeAmount($A13,K$3,K$4,$A$3,$B$3)</f>
        <v>0</v>
      </c>
      <c r="L13">
        <f>_xll.GetEmployeeCodeAmount($A13,L$3,L$4,$A$3,$B$3)</f>
        <v>0</v>
      </c>
      <c r="M13">
        <f>_xll.GetEmployeeCodeAmount($A13,M$3,M$4,$A$3,$B$3)</f>
        <v>0</v>
      </c>
      <c r="N13">
        <f>_xll.GetEmployeeCodeAmount($A13,N$3,N$4,$A$3,$B$3)</f>
        <v>0</v>
      </c>
      <c r="O13">
        <f>_xll.GetEmployeeCodeAmount($A13,O$3,O$4,$A$3,$B$3)</f>
        <v>0</v>
      </c>
      <c r="P13" s="5">
        <f t="shared" si="0"/>
        <v>37191.57</v>
      </c>
      <c r="S13">
        <f t="shared" si="1"/>
        <v>4611.75468</v>
      </c>
    </row>
    <row r="14" spans="1:19" x14ac:dyDescent="0.2">
      <c r="A14">
        <v>40</v>
      </c>
      <c r="B14" t="str">
        <f>_xll.GetEmployeeName(A14)</f>
        <v>Roberts, Dale B</v>
      </c>
      <c r="C14" s="4">
        <f>_xll.GetEmployeeGrossWages(A14,$A$3,$B$3)</f>
        <v>29227.3</v>
      </c>
      <c r="D14">
        <f>_xll.GetEmployeeCodeAmount($A14,D$3,D$4,$A$3,$B$3)</f>
        <v>0</v>
      </c>
      <c r="E14">
        <f>_xll.GetEmployeeCodeAmount($A14,E$3,E$4,$A$3,$B$3)</f>
        <v>0</v>
      </c>
      <c r="F14">
        <f>_xll.GetEmployeeCodeAmount($A14,F$3,F$4,$A$3,$B$3)</f>
        <v>0</v>
      </c>
      <c r="G14">
        <f>_xll.GetEmployeeCodeAmount($A14,G$3,G$4,$A$3,$B$3)</f>
        <v>0</v>
      </c>
      <c r="H14">
        <f>_xll.GetEmployeeCodeAmount($A14,H$3,H$4,$A$3,$B$3)</f>
        <v>0</v>
      </c>
      <c r="I14">
        <f>_xll.GetEmployeeCodeAmount($A14,I$3,I$4,$A$3,$B$3)</f>
        <v>0</v>
      </c>
      <c r="J14">
        <f>_xll.GetEmployeeCodeAmount($A14,J$3,J$4,$A$3,$B$3)</f>
        <v>0</v>
      </c>
      <c r="K14">
        <f>_xll.GetEmployeeCodeAmount($A14,K$3,K$4,$A$3,$B$3)</f>
        <v>0</v>
      </c>
      <c r="L14">
        <f>_xll.GetEmployeeCodeAmount($A14,L$3,L$4,$A$3,$B$3)</f>
        <v>0</v>
      </c>
      <c r="M14">
        <f>_xll.GetEmployeeCodeAmount($A14,M$3,M$4,$A$3,$B$3)</f>
        <v>0</v>
      </c>
      <c r="N14">
        <f>_xll.GetEmployeeCodeAmount($A14,N$3,N$4,$A$3,$B$3)</f>
        <v>0</v>
      </c>
      <c r="O14">
        <f>_xll.GetEmployeeCodeAmount($A14,O$3,O$4,$A$3,$B$3)</f>
        <v>0</v>
      </c>
      <c r="P14" s="5">
        <f t="shared" si="0"/>
        <v>29227.3</v>
      </c>
      <c r="S14">
        <f t="shared" si="1"/>
        <v>3624.1851999999999</v>
      </c>
    </row>
    <row r="15" spans="1:19" x14ac:dyDescent="0.2">
      <c r="A15">
        <v>45</v>
      </c>
      <c r="B15" t="str">
        <f>_xll.GetEmployeeName(A15)</f>
        <v>Hobson, Maurice</v>
      </c>
      <c r="C15" s="4">
        <f>_xll.GetEmployeeGrossWages(A15,$A$3,$B$3)</f>
        <v>25290.18</v>
      </c>
      <c r="D15">
        <f>_xll.GetEmployeeCodeAmount($A15,D$3,D$4,$A$3,$B$3)</f>
        <v>0</v>
      </c>
      <c r="E15">
        <f>_xll.GetEmployeeCodeAmount($A15,E$3,E$4,$A$3,$B$3)</f>
        <v>0</v>
      </c>
      <c r="F15">
        <f>_xll.GetEmployeeCodeAmount($A15,F$3,F$4,$A$3,$B$3)</f>
        <v>0</v>
      </c>
      <c r="G15">
        <f>_xll.GetEmployeeCodeAmount($A15,G$3,G$4,$A$3,$B$3)</f>
        <v>0</v>
      </c>
      <c r="H15">
        <f>_xll.GetEmployeeCodeAmount($A15,H$3,H$4,$A$3,$B$3)</f>
        <v>0</v>
      </c>
      <c r="I15">
        <f>_xll.GetEmployeeCodeAmount($A15,I$3,I$4,$A$3,$B$3)</f>
        <v>0</v>
      </c>
      <c r="J15">
        <f>_xll.GetEmployeeCodeAmount($A15,J$3,J$4,$A$3,$B$3)</f>
        <v>0</v>
      </c>
      <c r="K15">
        <f>_xll.GetEmployeeCodeAmount($A15,K$3,K$4,$A$3,$B$3)</f>
        <v>0</v>
      </c>
      <c r="L15">
        <f>_xll.GetEmployeeCodeAmount($A15,L$3,L$4,$A$3,$B$3)</f>
        <v>0</v>
      </c>
      <c r="M15">
        <f>_xll.GetEmployeeCodeAmount($A15,M$3,M$4,$A$3,$B$3)</f>
        <v>0</v>
      </c>
      <c r="N15">
        <f>_xll.GetEmployeeCodeAmount($A15,N$3,N$4,$A$3,$B$3)</f>
        <v>0</v>
      </c>
      <c r="O15">
        <f>_xll.GetEmployeeCodeAmount($A15,O$3,O$4,$A$3,$B$3)</f>
        <v>0</v>
      </c>
      <c r="P15" s="5">
        <f t="shared" si="0"/>
        <v>25290.18</v>
      </c>
      <c r="S15">
        <f t="shared" si="1"/>
        <v>3135.9823200000001</v>
      </c>
    </row>
    <row r="16" spans="1:19" x14ac:dyDescent="0.2">
      <c r="A16">
        <v>50</v>
      </c>
      <c r="B16" t="str">
        <f>_xll.GetEmployeeName(A16)</f>
        <v>Gilson, Marvin</v>
      </c>
      <c r="C16" s="4">
        <f>_xll.GetEmployeeGrossWages(A16,$A$3,$B$3)</f>
        <v>13236.63</v>
      </c>
      <c r="D16">
        <f>_xll.GetEmployeeCodeAmount($A16,D$3,D$4,$A$3,$B$3)</f>
        <v>0</v>
      </c>
      <c r="E16">
        <f>_xll.GetEmployeeCodeAmount($A16,E$3,E$4,$A$3,$B$3)</f>
        <v>0</v>
      </c>
      <c r="F16">
        <f>_xll.GetEmployeeCodeAmount($A16,F$3,F$4,$A$3,$B$3)</f>
        <v>0</v>
      </c>
      <c r="G16">
        <f>_xll.GetEmployeeCodeAmount($A16,G$3,G$4,$A$3,$B$3)</f>
        <v>0</v>
      </c>
      <c r="H16">
        <f>_xll.GetEmployeeCodeAmount($A16,H$3,H$4,$A$3,$B$3)</f>
        <v>0</v>
      </c>
      <c r="I16">
        <f>_xll.GetEmployeeCodeAmount($A16,I$3,I$4,$A$3,$B$3)</f>
        <v>0</v>
      </c>
      <c r="J16">
        <f>_xll.GetEmployeeCodeAmount($A16,J$3,J$4,$A$3,$B$3)</f>
        <v>0</v>
      </c>
      <c r="K16">
        <f>_xll.GetEmployeeCodeAmount($A16,K$3,K$4,$A$3,$B$3)</f>
        <v>0</v>
      </c>
      <c r="L16">
        <f>_xll.GetEmployeeCodeAmount($A16,L$3,L$4,$A$3,$B$3)</f>
        <v>0</v>
      </c>
      <c r="M16">
        <f>_xll.GetEmployeeCodeAmount($A16,M$3,M$4,$A$3,$B$3)</f>
        <v>0</v>
      </c>
      <c r="N16">
        <f>_xll.GetEmployeeCodeAmount($A16,N$3,N$4,$A$3,$B$3)</f>
        <v>0</v>
      </c>
      <c r="O16">
        <f>_xll.GetEmployeeCodeAmount($A16,O$3,O$4,$A$3,$B$3)</f>
        <v>0</v>
      </c>
      <c r="P16" s="5">
        <f t="shared" si="0"/>
        <v>13236.63</v>
      </c>
      <c r="S16">
        <f t="shared" si="1"/>
        <v>1641.3421199999998</v>
      </c>
    </row>
    <row r="17" spans="1:19" x14ac:dyDescent="0.2">
      <c r="A17">
        <v>55</v>
      </c>
      <c r="B17" t="str">
        <f>_xll.GetEmployeeName(A17)</f>
        <v>Gordon, Natalie C</v>
      </c>
      <c r="C17" s="4">
        <f>_xll.GetEmployeeGrossWages(A17,$A$3,$B$3)</f>
        <v>26347.040000000001</v>
      </c>
      <c r="D17">
        <f>_xll.GetEmployeeCodeAmount($A17,D$3,D$4,$A$3,$B$3)</f>
        <v>0</v>
      </c>
      <c r="E17">
        <f>_xll.GetEmployeeCodeAmount($A17,E$3,E$4,$A$3,$B$3)</f>
        <v>0</v>
      </c>
      <c r="F17">
        <f>_xll.GetEmployeeCodeAmount($A17,F$3,F$4,$A$3,$B$3)</f>
        <v>0</v>
      </c>
      <c r="G17">
        <f>_xll.GetEmployeeCodeAmount($A17,G$3,G$4,$A$3,$B$3)</f>
        <v>0</v>
      </c>
      <c r="H17">
        <f>_xll.GetEmployeeCodeAmount($A17,H$3,H$4,$A$3,$B$3)</f>
        <v>0</v>
      </c>
      <c r="I17">
        <f>_xll.GetEmployeeCodeAmount($A17,I$3,I$4,$A$3,$B$3)</f>
        <v>0</v>
      </c>
      <c r="J17">
        <f>_xll.GetEmployeeCodeAmount($A17,J$3,J$4,$A$3,$B$3)</f>
        <v>0</v>
      </c>
      <c r="K17">
        <f>_xll.GetEmployeeCodeAmount($A17,K$3,K$4,$A$3,$B$3)</f>
        <v>0</v>
      </c>
      <c r="L17">
        <f>_xll.GetEmployeeCodeAmount($A17,L$3,L$4,$A$3,$B$3)</f>
        <v>0</v>
      </c>
      <c r="M17">
        <f>_xll.GetEmployeeCodeAmount($A17,M$3,M$4,$A$3,$B$3)</f>
        <v>0</v>
      </c>
      <c r="N17">
        <f>_xll.GetEmployeeCodeAmount($A17,N$3,N$4,$A$3,$B$3)</f>
        <v>0</v>
      </c>
      <c r="O17">
        <f>_xll.GetEmployeeCodeAmount($A17,O$3,O$4,$A$3,$B$3)</f>
        <v>0</v>
      </c>
      <c r="P17" s="5">
        <f t="shared" si="0"/>
        <v>26347.040000000001</v>
      </c>
      <c r="S17">
        <f t="shared" si="1"/>
        <v>3267.03296</v>
      </c>
    </row>
    <row r="18" spans="1:19" x14ac:dyDescent="0.2">
      <c r="A18">
        <v>60</v>
      </c>
      <c r="B18" t="str">
        <f>_xll.GetEmployeeName(A18)</f>
        <v>McNeil, Annie</v>
      </c>
      <c r="C18" s="4">
        <f>_xll.GetEmployeeGrossWages(A18,$A$3,$B$3)</f>
        <v>3424</v>
      </c>
      <c r="D18">
        <f>_xll.GetEmployeeCodeAmount($A18,D$3,D$4,$A$3,$B$3)</f>
        <v>0</v>
      </c>
      <c r="E18">
        <f>_xll.GetEmployeeCodeAmount($A18,E$3,E$4,$A$3,$B$3)</f>
        <v>0</v>
      </c>
      <c r="F18">
        <f>_xll.GetEmployeeCodeAmount($A18,F$3,F$4,$A$3,$B$3)</f>
        <v>0</v>
      </c>
      <c r="G18">
        <f>_xll.GetEmployeeCodeAmount($A18,G$3,G$4,$A$3,$B$3)</f>
        <v>0</v>
      </c>
      <c r="H18">
        <f>_xll.GetEmployeeCodeAmount($A18,H$3,H$4,$A$3,$B$3)</f>
        <v>0</v>
      </c>
      <c r="I18">
        <f>_xll.GetEmployeeCodeAmount($A18,I$3,I$4,$A$3,$B$3)</f>
        <v>0</v>
      </c>
      <c r="J18">
        <f>_xll.GetEmployeeCodeAmount($A18,J$3,J$4,$A$3,$B$3)</f>
        <v>0</v>
      </c>
      <c r="K18">
        <f>_xll.GetEmployeeCodeAmount($A18,K$3,K$4,$A$3,$B$3)</f>
        <v>0</v>
      </c>
      <c r="L18">
        <f>_xll.GetEmployeeCodeAmount($A18,L$3,L$4,$A$3,$B$3)</f>
        <v>0</v>
      </c>
      <c r="M18">
        <f>_xll.GetEmployeeCodeAmount($A18,M$3,M$4,$A$3,$B$3)</f>
        <v>0</v>
      </c>
      <c r="N18">
        <f>_xll.GetEmployeeCodeAmount($A18,N$3,N$4,$A$3,$B$3)</f>
        <v>0</v>
      </c>
      <c r="O18">
        <f>_xll.GetEmployeeCodeAmount($A18,O$3,O$4,$A$3,$B$3)</f>
        <v>0</v>
      </c>
      <c r="P18" s="5">
        <f t="shared" si="0"/>
        <v>3424</v>
      </c>
      <c r="S18">
        <f t="shared" si="1"/>
        <v>424.57600000000002</v>
      </c>
    </row>
    <row r="19" spans="1:19" x14ac:dyDescent="0.2">
      <c r="A19">
        <v>65</v>
      </c>
      <c r="B19" t="str">
        <f>_xll.GetEmployeeName(A19)</f>
        <v>Curtis, Amber</v>
      </c>
      <c r="C19" s="4">
        <f>_xll.GetEmployeeGrossWages(A19,$A$3,$B$3)</f>
        <v>12842.8</v>
      </c>
      <c r="D19">
        <f>_xll.GetEmployeeCodeAmount($A19,D$3,D$4,$A$3,$B$3)</f>
        <v>0</v>
      </c>
      <c r="E19">
        <f>_xll.GetEmployeeCodeAmount($A19,E$3,E$4,$A$3,$B$3)</f>
        <v>0</v>
      </c>
      <c r="F19">
        <f>_xll.GetEmployeeCodeAmount($A19,F$3,F$4,$A$3,$B$3)</f>
        <v>0</v>
      </c>
      <c r="G19">
        <f>_xll.GetEmployeeCodeAmount($A19,G$3,G$4,$A$3,$B$3)</f>
        <v>0</v>
      </c>
      <c r="H19">
        <f>_xll.GetEmployeeCodeAmount($A19,H$3,H$4,$A$3,$B$3)</f>
        <v>0</v>
      </c>
      <c r="I19">
        <f>_xll.GetEmployeeCodeAmount($A19,I$3,I$4,$A$3,$B$3)</f>
        <v>0</v>
      </c>
      <c r="J19">
        <f>_xll.GetEmployeeCodeAmount($A19,J$3,J$4,$A$3,$B$3)</f>
        <v>0</v>
      </c>
      <c r="K19">
        <f>_xll.GetEmployeeCodeAmount($A19,K$3,K$4,$A$3,$B$3)</f>
        <v>0</v>
      </c>
      <c r="L19">
        <f>_xll.GetEmployeeCodeAmount($A19,L$3,L$4,$A$3,$B$3)</f>
        <v>0</v>
      </c>
      <c r="M19">
        <f>_xll.GetEmployeeCodeAmount($A19,M$3,M$4,$A$3,$B$3)</f>
        <v>0</v>
      </c>
      <c r="N19">
        <f>_xll.GetEmployeeCodeAmount($A19,N$3,N$4,$A$3,$B$3)</f>
        <v>0</v>
      </c>
      <c r="O19">
        <f>_xll.GetEmployeeCodeAmount($A19,O$3,O$4,$A$3,$B$3)</f>
        <v>0</v>
      </c>
      <c r="P19" s="5">
        <f t="shared" si="0"/>
        <v>12842.8</v>
      </c>
      <c r="S19">
        <f t="shared" si="1"/>
        <v>1592.5072</v>
      </c>
    </row>
    <row r="20" spans="1:19" x14ac:dyDescent="0.2">
      <c r="A20">
        <v>70</v>
      </c>
      <c r="B20" t="str">
        <f>_xll.GetEmployeeName(A20)</f>
        <v>Rayburn, Susie</v>
      </c>
      <c r="C20" s="4">
        <f>_xll.GetEmployeeGrossWages(A20,$A$3,$B$3)</f>
        <v>6881.13</v>
      </c>
      <c r="D20">
        <f>_xll.GetEmployeeCodeAmount($A20,D$3,D$4,$A$3,$B$3)</f>
        <v>0</v>
      </c>
      <c r="E20">
        <f>_xll.GetEmployeeCodeAmount($A20,E$3,E$4,$A$3,$B$3)</f>
        <v>0</v>
      </c>
      <c r="F20">
        <f>_xll.GetEmployeeCodeAmount($A20,F$3,F$4,$A$3,$B$3)</f>
        <v>0</v>
      </c>
      <c r="G20">
        <f>_xll.GetEmployeeCodeAmount($A20,G$3,G$4,$A$3,$B$3)</f>
        <v>0</v>
      </c>
      <c r="H20">
        <f>_xll.GetEmployeeCodeAmount($A20,H$3,H$4,$A$3,$B$3)</f>
        <v>0</v>
      </c>
      <c r="I20">
        <f>_xll.GetEmployeeCodeAmount($A20,I$3,I$4,$A$3,$B$3)</f>
        <v>0</v>
      </c>
      <c r="J20">
        <f>_xll.GetEmployeeCodeAmount($A20,J$3,J$4,$A$3,$B$3)</f>
        <v>0</v>
      </c>
      <c r="K20">
        <f>_xll.GetEmployeeCodeAmount($A20,K$3,K$4,$A$3,$B$3)</f>
        <v>0</v>
      </c>
      <c r="L20">
        <f>_xll.GetEmployeeCodeAmount($A20,L$3,L$4,$A$3,$B$3)</f>
        <v>0</v>
      </c>
      <c r="M20">
        <f>_xll.GetEmployeeCodeAmount($A20,M$3,M$4,$A$3,$B$3)</f>
        <v>0</v>
      </c>
      <c r="N20">
        <f>_xll.GetEmployeeCodeAmount($A20,N$3,N$4,$A$3,$B$3)</f>
        <v>0</v>
      </c>
      <c r="O20">
        <f>_xll.GetEmployeeCodeAmount($A20,O$3,O$4,$A$3,$B$3)</f>
        <v>0</v>
      </c>
      <c r="P20" s="5">
        <f t="shared" si="0"/>
        <v>6881.13</v>
      </c>
      <c r="S20">
        <f t="shared" si="1"/>
        <v>853.26012000000003</v>
      </c>
    </row>
    <row r="21" spans="1:19" x14ac:dyDescent="0.2">
      <c r="A21">
        <v>75</v>
      </c>
      <c r="B21" t="str">
        <f>_xll.GetEmployeeName(A21)</f>
        <v>Brown, Shawn A</v>
      </c>
      <c r="C21" s="4">
        <f>_xll.GetEmployeeGrossWages(A21,$A$3,$B$3)</f>
        <v>24131</v>
      </c>
      <c r="D21">
        <f>_xll.GetEmployeeCodeAmount($A21,D$3,D$4,$A$3,$B$3)</f>
        <v>0</v>
      </c>
      <c r="E21">
        <f>_xll.GetEmployeeCodeAmount($A21,E$3,E$4,$A$3,$B$3)</f>
        <v>0</v>
      </c>
      <c r="F21">
        <f>_xll.GetEmployeeCodeAmount($A21,F$3,F$4,$A$3,$B$3)</f>
        <v>0</v>
      </c>
      <c r="G21">
        <f>_xll.GetEmployeeCodeAmount($A21,G$3,G$4,$A$3,$B$3)</f>
        <v>0</v>
      </c>
      <c r="H21">
        <f>_xll.GetEmployeeCodeAmount($A21,H$3,H$4,$A$3,$B$3)</f>
        <v>0</v>
      </c>
      <c r="I21">
        <f>_xll.GetEmployeeCodeAmount($A21,I$3,I$4,$A$3,$B$3)</f>
        <v>0</v>
      </c>
      <c r="J21">
        <f>_xll.GetEmployeeCodeAmount($A21,J$3,J$4,$A$3,$B$3)</f>
        <v>0</v>
      </c>
      <c r="K21">
        <f>_xll.GetEmployeeCodeAmount($A21,K$3,K$4,$A$3,$B$3)</f>
        <v>0</v>
      </c>
      <c r="L21">
        <f>_xll.GetEmployeeCodeAmount($A21,L$3,L$4,$A$3,$B$3)</f>
        <v>0</v>
      </c>
      <c r="M21">
        <f>_xll.GetEmployeeCodeAmount($A21,M$3,M$4,$A$3,$B$3)</f>
        <v>0</v>
      </c>
      <c r="N21">
        <f>_xll.GetEmployeeCodeAmount($A21,N$3,N$4,$A$3,$B$3)</f>
        <v>0</v>
      </c>
      <c r="O21">
        <f>_xll.GetEmployeeCodeAmount($A21,O$3,O$4,$A$3,$B$3)</f>
        <v>0</v>
      </c>
      <c r="P21" s="5">
        <f t="shared" si="0"/>
        <v>24131</v>
      </c>
      <c r="S21">
        <f t="shared" si="1"/>
        <v>2992.2440000000001</v>
      </c>
    </row>
    <row r="22" spans="1:19" x14ac:dyDescent="0.2">
      <c r="A22">
        <v>80</v>
      </c>
      <c r="B22" t="str">
        <f>_xll.GetEmployeeName(A22)</f>
        <v>Dickens, Amy</v>
      </c>
      <c r="C22" s="4">
        <f>_xll.GetEmployeeGrossWages(A22,$A$3,$B$3)</f>
        <v>15119.38</v>
      </c>
      <c r="D22">
        <f>_xll.GetEmployeeCodeAmount($A22,D$3,D$4,$A$3,$B$3)</f>
        <v>0</v>
      </c>
      <c r="E22">
        <f>_xll.GetEmployeeCodeAmount($A22,E$3,E$4,$A$3,$B$3)</f>
        <v>0</v>
      </c>
      <c r="F22">
        <f>_xll.GetEmployeeCodeAmount($A22,F$3,F$4,$A$3,$B$3)</f>
        <v>0</v>
      </c>
      <c r="G22">
        <f>_xll.GetEmployeeCodeAmount($A22,G$3,G$4,$A$3,$B$3)</f>
        <v>0</v>
      </c>
      <c r="H22">
        <f>_xll.GetEmployeeCodeAmount($A22,H$3,H$4,$A$3,$B$3)</f>
        <v>0</v>
      </c>
      <c r="I22">
        <f>_xll.GetEmployeeCodeAmount($A22,I$3,I$4,$A$3,$B$3)</f>
        <v>0</v>
      </c>
      <c r="J22">
        <f>_xll.GetEmployeeCodeAmount($A22,J$3,J$4,$A$3,$B$3)</f>
        <v>0</v>
      </c>
      <c r="K22">
        <f>_xll.GetEmployeeCodeAmount($A22,K$3,K$4,$A$3,$B$3)</f>
        <v>0</v>
      </c>
      <c r="L22">
        <f>_xll.GetEmployeeCodeAmount($A22,L$3,L$4,$A$3,$B$3)</f>
        <v>0</v>
      </c>
      <c r="M22">
        <f>_xll.GetEmployeeCodeAmount($A22,M$3,M$4,$A$3,$B$3)</f>
        <v>0</v>
      </c>
      <c r="N22">
        <f>_xll.GetEmployeeCodeAmount($A22,N$3,N$4,$A$3,$B$3)</f>
        <v>0</v>
      </c>
      <c r="O22">
        <f>_xll.GetEmployeeCodeAmount($A22,O$3,O$4,$A$3,$B$3)</f>
        <v>0</v>
      </c>
      <c r="P22" s="5">
        <f t="shared" si="0"/>
        <v>15119.38</v>
      </c>
      <c r="S22">
        <f t="shared" si="1"/>
        <v>1874.8031199999998</v>
      </c>
    </row>
    <row r="23" spans="1:19" x14ac:dyDescent="0.2">
      <c r="A23">
        <v>85</v>
      </c>
      <c r="B23" t="str">
        <f>_xll.GetEmployeeName(A23)</f>
        <v>Ellison, Ray</v>
      </c>
      <c r="C23" s="4">
        <f>_xll.GetEmployeeGrossWages(A23,$A$3,$B$3)</f>
        <v>19886.54</v>
      </c>
      <c r="D23">
        <f>_xll.GetEmployeeCodeAmount($A23,D$3,D$4,$A$3,$B$3)</f>
        <v>0</v>
      </c>
      <c r="E23">
        <f>_xll.GetEmployeeCodeAmount($A23,E$3,E$4,$A$3,$B$3)</f>
        <v>0</v>
      </c>
      <c r="F23">
        <f>_xll.GetEmployeeCodeAmount($A23,F$3,F$4,$A$3,$B$3)</f>
        <v>0</v>
      </c>
      <c r="G23">
        <f>_xll.GetEmployeeCodeAmount($A23,G$3,G$4,$A$3,$B$3)</f>
        <v>0</v>
      </c>
      <c r="H23">
        <f>_xll.GetEmployeeCodeAmount($A23,H$3,H$4,$A$3,$B$3)</f>
        <v>0</v>
      </c>
      <c r="I23">
        <f>_xll.GetEmployeeCodeAmount($A23,I$3,I$4,$A$3,$B$3)</f>
        <v>0</v>
      </c>
      <c r="J23">
        <f>_xll.GetEmployeeCodeAmount($A23,J$3,J$4,$A$3,$B$3)</f>
        <v>0</v>
      </c>
      <c r="K23">
        <f>_xll.GetEmployeeCodeAmount($A23,K$3,K$4,$A$3,$B$3)</f>
        <v>0</v>
      </c>
      <c r="L23">
        <f>_xll.GetEmployeeCodeAmount($A23,L$3,L$4,$A$3,$B$3)</f>
        <v>0</v>
      </c>
      <c r="M23">
        <f>_xll.GetEmployeeCodeAmount($A23,M$3,M$4,$A$3,$B$3)</f>
        <v>0</v>
      </c>
      <c r="N23">
        <f>_xll.GetEmployeeCodeAmount($A23,N$3,N$4,$A$3,$B$3)</f>
        <v>0</v>
      </c>
      <c r="O23">
        <f>_xll.GetEmployeeCodeAmount($A23,O$3,O$4,$A$3,$B$3)</f>
        <v>0</v>
      </c>
      <c r="P23" s="5">
        <f t="shared" si="0"/>
        <v>19886.54</v>
      </c>
      <c r="S23">
        <f t="shared" si="1"/>
        <v>2465.9309600000001</v>
      </c>
    </row>
    <row r="24" spans="1:19" x14ac:dyDescent="0.2">
      <c r="A24">
        <v>90</v>
      </c>
      <c r="B24" t="str">
        <f>_xll.GetEmployeeName(A24)</f>
        <v>Black, Lane</v>
      </c>
      <c r="C24" s="4">
        <f>_xll.GetEmployeeGrossWages(A24,$A$3,$B$3)</f>
        <v>20630.52</v>
      </c>
      <c r="D24">
        <f>_xll.GetEmployeeCodeAmount($A24,D$3,D$4,$A$3,$B$3)</f>
        <v>0</v>
      </c>
      <c r="E24">
        <f>_xll.GetEmployeeCodeAmount($A24,E$3,E$4,$A$3,$B$3)</f>
        <v>0</v>
      </c>
      <c r="F24">
        <f>_xll.GetEmployeeCodeAmount($A24,F$3,F$4,$A$3,$B$3)</f>
        <v>0</v>
      </c>
      <c r="G24">
        <f>_xll.GetEmployeeCodeAmount($A24,G$3,G$4,$A$3,$B$3)</f>
        <v>0</v>
      </c>
      <c r="H24">
        <f>_xll.GetEmployeeCodeAmount($A24,H$3,H$4,$A$3,$B$3)</f>
        <v>0</v>
      </c>
      <c r="I24">
        <f>_xll.GetEmployeeCodeAmount($A24,I$3,I$4,$A$3,$B$3)</f>
        <v>0</v>
      </c>
      <c r="J24">
        <f>_xll.GetEmployeeCodeAmount($A24,J$3,J$4,$A$3,$B$3)</f>
        <v>0</v>
      </c>
      <c r="K24">
        <f>_xll.GetEmployeeCodeAmount($A24,K$3,K$4,$A$3,$B$3)</f>
        <v>0</v>
      </c>
      <c r="L24">
        <f>_xll.GetEmployeeCodeAmount($A24,L$3,L$4,$A$3,$B$3)</f>
        <v>0</v>
      </c>
      <c r="M24">
        <f>_xll.GetEmployeeCodeAmount($A24,M$3,M$4,$A$3,$B$3)</f>
        <v>0</v>
      </c>
      <c r="N24">
        <f>_xll.GetEmployeeCodeAmount($A24,N$3,N$4,$A$3,$B$3)</f>
        <v>0</v>
      </c>
      <c r="O24">
        <f>_xll.GetEmployeeCodeAmount($A24,O$3,O$4,$A$3,$B$3)</f>
        <v>0</v>
      </c>
      <c r="P24" s="5">
        <f t="shared" si="0"/>
        <v>20630.52</v>
      </c>
      <c r="S24">
        <f t="shared" si="1"/>
        <v>2558.1844799999999</v>
      </c>
    </row>
    <row r="25" spans="1:19" x14ac:dyDescent="0.2">
      <c r="A25">
        <v>95</v>
      </c>
      <c r="B25" t="str">
        <f>_xll.GetEmployeeName(A25)</f>
        <v>Granger, Benjamin R</v>
      </c>
      <c r="C25" s="4">
        <f>_xll.GetEmployeeGrossWages(A25,$A$3,$B$3)</f>
        <v>21853.57</v>
      </c>
      <c r="D25">
        <f>_xll.GetEmployeeCodeAmount($A25,D$3,D$4,$A$3,$B$3)</f>
        <v>0</v>
      </c>
      <c r="E25">
        <f>_xll.GetEmployeeCodeAmount($A25,E$3,E$4,$A$3,$B$3)</f>
        <v>0</v>
      </c>
      <c r="F25">
        <f>_xll.GetEmployeeCodeAmount($A25,F$3,F$4,$A$3,$B$3)</f>
        <v>0</v>
      </c>
      <c r="G25">
        <f>_xll.GetEmployeeCodeAmount($A25,G$3,G$4,$A$3,$B$3)</f>
        <v>0</v>
      </c>
      <c r="H25">
        <f>_xll.GetEmployeeCodeAmount($A25,H$3,H$4,$A$3,$B$3)</f>
        <v>0</v>
      </c>
      <c r="I25">
        <f>_xll.GetEmployeeCodeAmount($A25,I$3,I$4,$A$3,$B$3)</f>
        <v>0</v>
      </c>
      <c r="J25">
        <f>_xll.GetEmployeeCodeAmount($A25,J$3,J$4,$A$3,$B$3)</f>
        <v>0</v>
      </c>
      <c r="K25">
        <f>_xll.GetEmployeeCodeAmount($A25,K$3,K$4,$A$3,$B$3)</f>
        <v>0</v>
      </c>
      <c r="L25">
        <f>_xll.GetEmployeeCodeAmount($A25,L$3,L$4,$A$3,$B$3)</f>
        <v>0</v>
      </c>
      <c r="M25">
        <f>_xll.GetEmployeeCodeAmount($A25,M$3,M$4,$A$3,$B$3)</f>
        <v>0</v>
      </c>
      <c r="N25">
        <f>_xll.GetEmployeeCodeAmount($A25,N$3,N$4,$A$3,$B$3)</f>
        <v>0</v>
      </c>
      <c r="O25">
        <f>_xll.GetEmployeeCodeAmount($A25,O$3,O$4,$A$3,$B$3)</f>
        <v>0</v>
      </c>
      <c r="P25" s="5">
        <f t="shared" si="0"/>
        <v>21853.57</v>
      </c>
      <c r="S25">
        <f t="shared" si="1"/>
        <v>2709.8426799999997</v>
      </c>
    </row>
    <row r="26" spans="1:19" x14ac:dyDescent="0.2">
      <c r="A26">
        <v>100</v>
      </c>
      <c r="B26" t="str">
        <f>_xll.GetEmployeeName(A26)</f>
        <v>Watson, Lamont</v>
      </c>
      <c r="C26" s="4">
        <f>_xll.GetEmployeeGrossWages(A26,$A$3,$B$3)</f>
        <v>5220</v>
      </c>
      <c r="D26">
        <f>_xll.GetEmployeeCodeAmount($A26,D$3,D$4,$A$3,$B$3)</f>
        <v>0</v>
      </c>
      <c r="E26">
        <f>_xll.GetEmployeeCodeAmount($A26,E$3,E$4,$A$3,$B$3)</f>
        <v>0</v>
      </c>
      <c r="F26">
        <f>_xll.GetEmployeeCodeAmount($A26,F$3,F$4,$A$3,$B$3)</f>
        <v>0</v>
      </c>
      <c r="G26">
        <f>_xll.GetEmployeeCodeAmount($A26,G$3,G$4,$A$3,$B$3)</f>
        <v>0</v>
      </c>
      <c r="H26">
        <f>_xll.GetEmployeeCodeAmount($A26,H$3,H$4,$A$3,$B$3)</f>
        <v>0</v>
      </c>
      <c r="I26">
        <f>_xll.GetEmployeeCodeAmount($A26,I$3,I$4,$A$3,$B$3)</f>
        <v>0</v>
      </c>
      <c r="J26">
        <f>_xll.GetEmployeeCodeAmount($A26,J$3,J$4,$A$3,$B$3)</f>
        <v>0</v>
      </c>
      <c r="K26">
        <f>_xll.GetEmployeeCodeAmount($A26,K$3,K$4,$A$3,$B$3)</f>
        <v>0</v>
      </c>
      <c r="L26">
        <f>_xll.GetEmployeeCodeAmount($A26,L$3,L$4,$A$3,$B$3)</f>
        <v>0</v>
      </c>
      <c r="M26">
        <f>_xll.GetEmployeeCodeAmount($A26,M$3,M$4,$A$3,$B$3)</f>
        <v>0</v>
      </c>
      <c r="N26">
        <f>_xll.GetEmployeeCodeAmount($A26,N$3,N$4,$A$3,$B$3)</f>
        <v>0</v>
      </c>
      <c r="O26">
        <f>_xll.GetEmployeeCodeAmount($A26,O$3,O$4,$A$3,$B$3)</f>
        <v>0</v>
      </c>
      <c r="P26" s="5">
        <f t="shared" si="0"/>
        <v>5220</v>
      </c>
      <c r="S26">
        <f t="shared" si="1"/>
        <v>647.28</v>
      </c>
    </row>
    <row r="27" spans="1:19" x14ac:dyDescent="0.2">
      <c r="A27">
        <v>105</v>
      </c>
      <c r="B27" t="str">
        <f>_xll.GetEmployeeName(A27)</f>
        <v>Price, Gordon</v>
      </c>
      <c r="C27" s="4">
        <f>_xll.GetEmployeeGrossWages(A27,$A$3,$B$3)</f>
        <v>20820</v>
      </c>
      <c r="D27">
        <f>_xll.GetEmployeeCodeAmount($A27,D$3,D$4,$A$3,$B$3)</f>
        <v>0</v>
      </c>
      <c r="E27">
        <f>_xll.GetEmployeeCodeAmount($A27,E$3,E$4,$A$3,$B$3)</f>
        <v>0</v>
      </c>
      <c r="F27">
        <f>_xll.GetEmployeeCodeAmount($A27,F$3,F$4,$A$3,$B$3)</f>
        <v>0</v>
      </c>
      <c r="G27">
        <f>_xll.GetEmployeeCodeAmount($A27,G$3,G$4,$A$3,$B$3)</f>
        <v>0</v>
      </c>
      <c r="H27">
        <f>_xll.GetEmployeeCodeAmount($A27,H$3,H$4,$A$3,$B$3)</f>
        <v>0</v>
      </c>
      <c r="I27">
        <f>_xll.GetEmployeeCodeAmount($A27,I$3,I$4,$A$3,$B$3)</f>
        <v>0</v>
      </c>
      <c r="J27">
        <f>_xll.GetEmployeeCodeAmount($A27,J$3,J$4,$A$3,$B$3)</f>
        <v>0</v>
      </c>
      <c r="K27">
        <f>_xll.GetEmployeeCodeAmount($A27,K$3,K$4,$A$3,$B$3)</f>
        <v>0</v>
      </c>
      <c r="L27">
        <f>_xll.GetEmployeeCodeAmount($A27,L$3,L$4,$A$3,$B$3)</f>
        <v>0</v>
      </c>
      <c r="M27">
        <f>_xll.GetEmployeeCodeAmount($A27,M$3,M$4,$A$3,$B$3)</f>
        <v>0</v>
      </c>
      <c r="N27">
        <f>_xll.GetEmployeeCodeAmount($A27,N$3,N$4,$A$3,$B$3)</f>
        <v>0</v>
      </c>
      <c r="O27">
        <f>_xll.GetEmployeeCodeAmount($A27,O$3,O$4,$A$3,$B$3)</f>
        <v>0</v>
      </c>
      <c r="P27" s="5">
        <f t="shared" si="0"/>
        <v>20820</v>
      </c>
      <c r="S27">
        <f t="shared" si="1"/>
        <v>2581.6799999999998</v>
      </c>
    </row>
    <row r="28" spans="1:19" x14ac:dyDescent="0.2">
      <c r="A28">
        <v>110</v>
      </c>
      <c r="B28" t="str">
        <f>_xll.GetEmployeeName(A28)</f>
        <v>Carter, Darrin</v>
      </c>
      <c r="C28" s="4">
        <f>_xll.GetEmployeeGrossWages(A28,$A$3,$B$3)</f>
        <v>1800</v>
      </c>
      <c r="D28">
        <f>_xll.GetEmployeeCodeAmount($A28,D$3,D$4,$A$3,$B$3)</f>
        <v>0</v>
      </c>
      <c r="E28">
        <f>_xll.GetEmployeeCodeAmount($A28,E$3,E$4,$A$3,$B$3)</f>
        <v>0</v>
      </c>
      <c r="F28">
        <f>_xll.GetEmployeeCodeAmount($A28,F$3,F$4,$A$3,$B$3)</f>
        <v>0</v>
      </c>
      <c r="G28">
        <f>_xll.GetEmployeeCodeAmount($A28,G$3,G$4,$A$3,$B$3)</f>
        <v>0</v>
      </c>
      <c r="H28">
        <f>_xll.GetEmployeeCodeAmount($A28,H$3,H$4,$A$3,$B$3)</f>
        <v>0</v>
      </c>
      <c r="I28">
        <f>_xll.GetEmployeeCodeAmount($A28,I$3,I$4,$A$3,$B$3)</f>
        <v>0</v>
      </c>
      <c r="J28">
        <f>_xll.GetEmployeeCodeAmount($A28,J$3,J$4,$A$3,$B$3)</f>
        <v>0</v>
      </c>
      <c r="K28">
        <f>_xll.GetEmployeeCodeAmount($A28,K$3,K$4,$A$3,$B$3)</f>
        <v>0</v>
      </c>
      <c r="L28">
        <f>_xll.GetEmployeeCodeAmount($A28,L$3,L$4,$A$3,$B$3)</f>
        <v>0</v>
      </c>
      <c r="M28">
        <f>_xll.GetEmployeeCodeAmount($A28,M$3,M$4,$A$3,$B$3)</f>
        <v>0</v>
      </c>
      <c r="N28">
        <f>_xll.GetEmployeeCodeAmount($A28,N$3,N$4,$A$3,$B$3)</f>
        <v>0</v>
      </c>
      <c r="O28">
        <f>_xll.GetEmployeeCodeAmount($A28,O$3,O$4,$A$3,$B$3)</f>
        <v>0</v>
      </c>
      <c r="P28" s="5">
        <f t="shared" si="0"/>
        <v>1800</v>
      </c>
      <c r="S28">
        <f t="shared" si="1"/>
        <v>223.2</v>
      </c>
    </row>
    <row r="29" spans="1:19" x14ac:dyDescent="0.2">
      <c r="A29">
        <v>115</v>
      </c>
      <c r="B29" t="str">
        <f>_xll.GetEmployeeName(A29)</f>
        <v>Gardner, Edward D</v>
      </c>
      <c r="C29" s="4">
        <f>_xll.GetEmployeeGrossWages(A29,$A$3,$B$3)</f>
        <v>1800</v>
      </c>
      <c r="D29">
        <f>_xll.GetEmployeeCodeAmount($A29,D$3,D$4,$A$3,$B$3)</f>
        <v>0</v>
      </c>
      <c r="E29">
        <f>_xll.GetEmployeeCodeAmount($A29,E$3,E$4,$A$3,$B$3)</f>
        <v>0</v>
      </c>
      <c r="F29">
        <f>_xll.GetEmployeeCodeAmount($A29,F$3,F$4,$A$3,$B$3)</f>
        <v>0</v>
      </c>
      <c r="G29">
        <f>_xll.GetEmployeeCodeAmount($A29,G$3,G$4,$A$3,$B$3)</f>
        <v>0</v>
      </c>
      <c r="H29">
        <f>_xll.GetEmployeeCodeAmount($A29,H$3,H$4,$A$3,$B$3)</f>
        <v>0</v>
      </c>
      <c r="I29">
        <f>_xll.GetEmployeeCodeAmount($A29,I$3,I$4,$A$3,$B$3)</f>
        <v>0</v>
      </c>
      <c r="J29">
        <f>_xll.GetEmployeeCodeAmount($A29,J$3,J$4,$A$3,$B$3)</f>
        <v>0</v>
      </c>
      <c r="K29">
        <f>_xll.GetEmployeeCodeAmount($A29,K$3,K$4,$A$3,$B$3)</f>
        <v>0</v>
      </c>
      <c r="L29">
        <f>_xll.GetEmployeeCodeAmount($A29,L$3,L$4,$A$3,$B$3)</f>
        <v>0</v>
      </c>
      <c r="M29">
        <f>_xll.GetEmployeeCodeAmount($A29,M$3,M$4,$A$3,$B$3)</f>
        <v>0</v>
      </c>
      <c r="N29">
        <f>_xll.GetEmployeeCodeAmount($A29,N$3,N$4,$A$3,$B$3)</f>
        <v>0</v>
      </c>
      <c r="O29">
        <f>_xll.GetEmployeeCodeAmount($A29,O$3,O$4,$A$3,$B$3)</f>
        <v>0</v>
      </c>
      <c r="P29" s="5">
        <f t="shared" si="0"/>
        <v>1800</v>
      </c>
      <c r="S29">
        <f t="shared" si="1"/>
        <v>223.2</v>
      </c>
    </row>
    <row r="30" spans="1:19" x14ac:dyDescent="0.2">
      <c r="A30">
        <v>120</v>
      </c>
      <c r="B30" t="str">
        <f>_xll.GetEmployeeName(A30)</f>
        <v>Wilson, Samuel</v>
      </c>
      <c r="C30" s="4">
        <f>_xll.GetEmployeeGrossWages(A30,$A$3,$B$3)</f>
        <v>6000</v>
      </c>
      <c r="D30">
        <f>_xll.GetEmployeeCodeAmount($A30,D$3,D$4,$A$3,$B$3)</f>
        <v>0</v>
      </c>
      <c r="E30">
        <f>_xll.GetEmployeeCodeAmount($A30,E$3,E$4,$A$3,$B$3)</f>
        <v>0</v>
      </c>
      <c r="F30">
        <f>_xll.GetEmployeeCodeAmount($A30,F$3,F$4,$A$3,$B$3)</f>
        <v>0</v>
      </c>
      <c r="G30">
        <f>_xll.GetEmployeeCodeAmount($A30,G$3,G$4,$A$3,$B$3)</f>
        <v>0</v>
      </c>
      <c r="H30">
        <f>_xll.GetEmployeeCodeAmount($A30,H$3,H$4,$A$3,$B$3)</f>
        <v>0</v>
      </c>
      <c r="I30">
        <f>_xll.GetEmployeeCodeAmount($A30,I$3,I$4,$A$3,$B$3)</f>
        <v>0</v>
      </c>
      <c r="J30">
        <f>_xll.GetEmployeeCodeAmount($A30,J$3,J$4,$A$3,$B$3)</f>
        <v>0</v>
      </c>
      <c r="K30">
        <f>_xll.GetEmployeeCodeAmount($A30,K$3,K$4,$A$3,$B$3)</f>
        <v>0</v>
      </c>
      <c r="L30">
        <f>_xll.GetEmployeeCodeAmount($A30,L$3,L$4,$A$3,$B$3)</f>
        <v>0</v>
      </c>
      <c r="M30">
        <f>_xll.GetEmployeeCodeAmount($A30,M$3,M$4,$A$3,$B$3)</f>
        <v>0</v>
      </c>
      <c r="N30">
        <f>_xll.GetEmployeeCodeAmount($A30,N$3,N$4,$A$3,$B$3)</f>
        <v>0</v>
      </c>
      <c r="O30">
        <f>_xll.GetEmployeeCodeAmount($A30,O$3,O$4,$A$3,$B$3)</f>
        <v>0</v>
      </c>
      <c r="P30" s="5">
        <f t="shared" si="0"/>
        <v>6000</v>
      </c>
      <c r="S30">
        <f t="shared" si="1"/>
        <v>744</v>
      </c>
    </row>
    <row r="31" spans="1:19" x14ac:dyDescent="0.2">
      <c r="A31">
        <v>125</v>
      </c>
      <c r="B31" t="str">
        <f>_xll.GetEmployeeName(A31)</f>
        <v>Johnson, Kelly H</v>
      </c>
      <c r="C31" s="4">
        <f>_xll.GetEmployeeGrossWages(A31,$A$3,$B$3)</f>
        <v>1800</v>
      </c>
      <c r="D31">
        <f>_xll.GetEmployeeCodeAmount($A31,D$3,D$4,$A$3,$B$3)</f>
        <v>0</v>
      </c>
      <c r="E31">
        <f>_xll.GetEmployeeCodeAmount($A31,E$3,E$4,$A$3,$B$3)</f>
        <v>0</v>
      </c>
      <c r="F31">
        <f>_xll.GetEmployeeCodeAmount($A31,F$3,F$4,$A$3,$B$3)</f>
        <v>0</v>
      </c>
      <c r="G31">
        <f>_xll.GetEmployeeCodeAmount($A31,G$3,G$4,$A$3,$B$3)</f>
        <v>0</v>
      </c>
      <c r="H31">
        <f>_xll.GetEmployeeCodeAmount($A31,H$3,H$4,$A$3,$B$3)</f>
        <v>0</v>
      </c>
      <c r="I31">
        <f>_xll.GetEmployeeCodeAmount($A31,I$3,I$4,$A$3,$B$3)</f>
        <v>0</v>
      </c>
      <c r="J31">
        <f>_xll.GetEmployeeCodeAmount($A31,J$3,J$4,$A$3,$B$3)</f>
        <v>0</v>
      </c>
      <c r="K31">
        <f>_xll.GetEmployeeCodeAmount($A31,K$3,K$4,$A$3,$B$3)</f>
        <v>0</v>
      </c>
      <c r="L31">
        <f>_xll.GetEmployeeCodeAmount($A31,L$3,L$4,$A$3,$B$3)</f>
        <v>0</v>
      </c>
      <c r="M31">
        <f>_xll.GetEmployeeCodeAmount($A31,M$3,M$4,$A$3,$B$3)</f>
        <v>0</v>
      </c>
      <c r="N31">
        <f>_xll.GetEmployeeCodeAmount($A31,N$3,N$4,$A$3,$B$3)</f>
        <v>0</v>
      </c>
      <c r="O31">
        <f>_xll.GetEmployeeCodeAmount($A31,O$3,O$4,$A$3,$B$3)</f>
        <v>0</v>
      </c>
      <c r="P31" s="5">
        <f t="shared" si="0"/>
        <v>1800</v>
      </c>
      <c r="S31">
        <f t="shared" si="1"/>
        <v>223.2</v>
      </c>
    </row>
    <row r="32" spans="1:19" x14ac:dyDescent="0.2">
      <c r="A32">
        <v>130</v>
      </c>
      <c r="B32" t="str">
        <f>_xll.GetEmployeeName(A32)</f>
        <v>Harrison, Jason</v>
      </c>
      <c r="C32" s="4">
        <f>_xll.GetEmployeeGrossWages(A32,$A$3,$B$3)</f>
        <v>1080</v>
      </c>
      <c r="D32">
        <f>_xll.GetEmployeeCodeAmount($A32,D$3,D$4,$A$3,$B$3)</f>
        <v>0</v>
      </c>
      <c r="E32">
        <f>_xll.GetEmployeeCodeAmount($A32,E$3,E$4,$A$3,$B$3)</f>
        <v>0</v>
      </c>
      <c r="F32">
        <f>_xll.GetEmployeeCodeAmount($A32,F$3,F$4,$A$3,$B$3)</f>
        <v>0</v>
      </c>
      <c r="G32">
        <f>_xll.GetEmployeeCodeAmount($A32,G$3,G$4,$A$3,$B$3)</f>
        <v>0</v>
      </c>
      <c r="H32">
        <f>_xll.GetEmployeeCodeAmount($A32,H$3,H$4,$A$3,$B$3)</f>
        <v>0</v>
      </c>
      <c r="I32">
        <f>_xll.GetEmployeeCodeAmount($A32,I$3,I$4,$A$3,$B$3)</f>
        <v>0</v>
      </c>
      <c r="J32">
        <f>_xll.GetEmployeeCodeAmount($A32,J$3,J$4,$A$3,$B$3)</f>
        <v>0</v>
      </c>
      <c r="K32">
        <f>_xll.GetEmployeeCodeAmount($A32,K$3,K$4,$A$3,$B$3)</f>
        <v>0</v>
      </c>
      <c r="L32">
        <f>_xll.GetEmployeeCodeAmount($A32,L$3,L$4,$A$3,$B$3)</f>
        <v>0</v>
      </c>
      <c r="M32">
        <f>_xll.GetEmployeeCodeAmount($A32,M$3,M$4,$A$3,$B$3)</f>
        <v>0</v>
      </c>
      <c r="N32">
        <f>_xll.GetEmployeeCodeAmount($A32,N$3,N$4,$A$3,$B$3)</f>
        <v>0</v>
      </c>
      <c r="O32">
        <f>_xll.GetEmployeeCodeAmount($A32,O$3,O$4,$A$3,$B$3)</f>
        <v>0</v>
      </c>
      <c r="P32" s="5">
        <f t="shared" si="0"/>
        <v>1080</v>
      </c>
      <c r="S32">
        <f t="shared" si="1"/>
        <v>133.91999999999999</v>
      </c>
    </row>
    <row r="33" spans="2:19" x14ac:dyDescent="0.2">
      <c r="B33" t="str">
        <f>_xll.GetEmployeeName(A33)</f>
        <v/>
      </c>
      <c r="C33" s="4">
        <f>_xll.GetEmployeeGrossWages(A33,$A$3,$B$3)</f>
        <v>0</v>
      </c>
      <c r="D33">
        <f>_xll.GetEmployeeCodeAmount($A33,D$3,D$4,$A$3,$B$3)</f>
        <v>0</v>
      </c>
      <c r="E33">
        <f>_xll.GetEmployeeCodeAmount($A33,E$3,E$4,$A$3,$B$3)</f>
        <v>0</v>
      </c>
      <c r="F33">
        <f>_xll.GetEmployeeCodeAmount($A33,F$3,F$4,$A$3,$B$3)</f>
        <v>0</v>
      </c>
      <c r="G33">
        <f>_xll.GetEmployeeCodeAmount($A33,G$3,G$4,$A$3,$B$3)</f>
        <v>0</v>
      </c>
      <c r="H33">
        <f>_xll.GetEmployeeCodeAmount($A33,H$3,H$4,$A$3,$B$3)</f>
        <v>0</v>
      </c>
      <c r="I33">
        <f>_xll.GetEmployeeCodeAmount($A33,I$3,I$4,$A$3,$B$3)</f>
        <v>0</v>
      </c>
      <c r="J33">
        <f>_xll.GetEmployeeCodeAmount($A33,J$3,J$4,$A$3,$B$3)</f>
        <v>0</v>
      </c>
      <c r="K33">
        <f>_xll.GetEmployeeCodeAmount($A33,K$3,K$4,$A$3,$B$3)</f>
        <v>0</v>
      </c>
      <c r="L33">
        <f>_xll.GetEmployeeCodeAmount($A33,L$3,L$4,$A$3,$B$3)</f>
        <v>0</v>
      </c>
      <c r="M33">
        <f>_xll.GetEmployeeCodeAmount($A33,M$3,M$4,$A$3,$B$3)</f>
        <v>0</v>
      </c>
      <c r="N33">
        <f>_xll.GetEmployeeCodeAmount($A33,N$3,N$4,$A$3,$B$3)</f>
        <v>0</v>
      </c>
      <c r="O33">
        <f>_xll.GetEmployeeCodeAmount($A33,O$3,O$4,$A$3,$B$3)</f>
        <v>0</v>
      </c>
      <c r="P33" s="5">
        <f t="shared" si="0"/>
        <v>0</v>
      </c>
      <c r="S33">
        <f t="shared" si="1"/>
        <v>0</v>
      </c>
    </row>
    <row r="34" spans="2:19" x14ac:dyDescent="0.2">
      <c r="B34" t="str">
        <f>_xll.GetEmployeeName(A34)</f>
        <v/>
      </c>
      <c r="C34" s="4">
        <f>_xll.GetEmployeeGrossWages(A34,$A$3,$B$3)</f>
        <v>0</v>
      </c>
      <c r="D34">
        <f>_xll.GetEmployeeCodeAmount($A34,D$3,D$4,$A$3,$B$3)</f>
        <v>0</v>
      </c>
      <c r="E34">
        <f>_xll.GetEmployeeCodeAmount($A34,E$3,E$4,$A$3,$B$3)</f>
        <v>0</v>
      </c>
      <c r="F34">
        <f>_xll.GetEmployeeCodeAmount($A34,F$3,F$4,$A$3,$B$3)</f>
        <v>0</v>
      </c>
      <c r="G34">
        <f>_xll.GetEmployeeCodeAmount($A34,G$3,G$4,$A$3,$B$3)</f>
        <v>0</v>
      </c>
      <c r="H34">
        <f>_xll.GetEmployeeCodeAmount($A34,H$3,H$4,$A$3,$B$3)</f>
        <v>0</v>
      </c>
      <c r="I34">
        <f>_xll.GetEmployeeCodeAmount($A34,I$3,I$4,$A$3,$B$3)</f>
        <v>0</v>
      </c>
      <c r="J34">
        <f>_xll.GetEmployeeCodeAmount($A34,J$3,J$4,$A$3,$B$3)</f>
        <v>0</v>
      </c>
      <c r="K34">
        <f>_xll.GetEmployeeCodeAmount($A34,K$3,K$4,$A$3,$B$3)</f>
        <v>0</v>
      </c>
      <c r="L34">
        <f>_xll.GetEmployeeCodeAmount($A34,L$3,L$4,$A$3,$B$3)</f>
        <v>0</v>
      </c>
      <c r="M34">
        <f>_xll.GetEmployeeCodeAmount($A34,M$3,M$4,$A$3,$B$3)</f>
        <v>0</v>
      </c>
      <c r="N34">
        <f>_xll.GetEmployeeCodeAmount($A34,N$3,N$4,$A$3,$B$3)</f>
        <v>0</v>
      </c>
      <c r="O34">
        <f>_xll.GetEmployeeCodeAmount($A34,O$3,O$4,$A$3,$B$3)</f>
        <v>0</v>
      </c>
      <c r="P34" s="5">
        <f t="shared" si="0"/>
        <v>0</v>
      </c>
      <c r="S34">
        <f t="shared" si="1"/>
        <v>0</v>
      </c>
    </row>
    <row r="35" spans="2:19" x14ac:dyDescent="0.2">
      <c r="B35" t="str">
        <f>_xll.GetEmployeeName(A35)</f>
        <v/>
      </c>
      <c r="C35" s="4">
        <f>_xll.GetEmployeeGrossWages(A35,$A$3,$B$3)</f>
        <v>0</v>
      </c>
      <c r="D35">
        <f>_xll.GetEmployeeCodeAmount($A35,D$3,D$4,$A$3,$B$3)</f>
        <v>0</v>
      </c>
      <c r="E35">
        <f>_xll.GetEmployeeCodeAmount($A35,E$3,E$4,$A$3,$B$3)</f>
        <v>0</v>
      </c>
      <c r="F35">
        <f>_xll.GetEmployeeCodeAmount($A35,F$3,F$4,$A$3,$B$3)</f>
        <v>0</v>
      </c>
      <c r="G35">
        <f>_xll.GetEmployeeCodeAmount($A35,G$3,G$4,$A$3,$B$3)</f>
        <v>0</v>
      </c>
      <c r="H35">
        <f>_xll.GetEmployeeCodeAmount($A35,H$3,H$4,$A$3,$B$3)</f>
        <v>0</v>
      </c>
      <c r="I35">
        <f>_xll.GetEmployeeCodeAmount($A35,I$3,I$4,$A$3,$B$3)</f>
        <v>0</v>
      </c>
      <c r="J35">
        <f>_xll.GetEmployeeCodeAmount($A35,J$3,J$4,$A$3,$B$3)</f>
        <v>0</v>
      </c>
      <c r="K35">
        <f>_xll.GetEmployeeCodeAmount($A35,K$3,K$4,$A$3,$B$3)</f>
        <v>0</v>
      </c>
      <c r="L35">
        <f>_xll.GetEmployeeCodeAmount($A35,L$3,L$4,$A$3,$B$3)</f>
        <v>0</v>
      </c>
      <c r="M35">
        <f>_xll.GetEmployeeCodeAmount($A35,M$3,M$4,$A$3,$B$3)</f>
        <v>0</v>
      </c>
      <c r="N35">
        <f>_xll.GetEmployeeCodeAmount($A35,N$3,N$4,$A$3,$B$3)</f>
        <v>0</v>
      </c>
      <c r="O35">
        <f>_xll.GetEmployeeCodeAmount($A35,O$3,O$4,$A$3,$B$3)</f>
        <v>0</v>
      </c>
      <c r="P35" s="5">
        <f t="shared" si="0"/>
        <v>0</v>
      </c>
      <c r="S35">
        <f t="shared" si="1"/>
        <v>0</v>
      </c>
    </row>
    <row r="36" spans="2:19" x14ac:dyDescent="0.2">
      <c r="B36" t="str">
        <f>_xll.GetEmployeeName(A36)</f>
        <v/>
      </c>
      <c r="C36" s="4">
        <f>_xll.GetEmployeeGrossWages(A36,$A$3,$B$3)</f>
        <v>0</v>
      </c>
      <c r="D36">
        <f>_xll.GetEmployeeCodeAmount($A36,D$3,D$4,$A$3,$B$3)</f>
        <v>0</v>
      </c>
      <c r="E36">
        <f>_xll.GetEmployeeCodeAmount($A36,E$3,E$4,$A$3,$B$3)</f>
        <v>0</v>
      </c>
      <c r="F36">
        <f>_xll.GetEmployeeCodeAmount($A36,F$3,F$4,$A$3,$B$3)</f>
        <v>0</v>
      </c>
      <c r="G36">
        <f>_xll.GetEmployeeCodeAmount($A36,G$3,G$4,$A$3,$B$3)</f>
        <v>0</v>
      </c>
      <c r="H36">
        <f>_xll.GetEmployeeCodeAmount($A36,H$3,H$4,$A$3,$B$3)</f>
        <v>0</v>
      </c>
      <c r="I36">
        <f>_xll.GetEmployeeCodeAmount($A36,I$3,I$4,$A$3,$B$3)</f>
        <v>0</v>
      </c>
      <c r="J36">
        <f>_xll.GetEmployeeCodeAmount($A36,J$3,J$4,$A$3,$B$3)</f>
        <v>0</v>
      </c>
      <c r="K36">
        <f>_xll.GetEmployeeCodeAmount($A36,K$3,K$4,$A$3,$B$3)</f>
        <v>0</v>
      </c>
      <c r="L36">
        <f>_xll.GetEmployeeCodeAmount($A36,L$3,L$4,$A$3,$B$3)</f>
        <v>0</v>
      </c>
      <c r="M36">
        <f>_xll.GetEmployeeCodeAmount($A36,M$3,M$4,$A$3,$B$3)</f>
        <v>0</v>
      </c>
      <c r="N36">
        <f>_xll.GetEmployeeCodeAmount($A36,N$3,N$4,$A$3,$B$3)</f>
        <v>0</v>
      </c>
      <c r="O36">
        <f>_xll.GetEmployeeCodeAmount($A36,O$3,O$4,$A$3,$B$3)</f>
        <v>0</v>
      </c>
      <c r="P36" s="5">
        <f t="shared" si="0"/>
        <v>0</v>
      </c>
      <c r="S36">
        <f t="shared" si="1"/>
        <v>0</v>
      </c>
    </row>
    <row r="37" spans="2:19" x14ac:dyDescent="0.2">
      <c r="B37" t="str">
        <f>_xll.GetEmployeeName(A37)</f>
        <v/>
      </c>
      <c r="C37" s="4">
        <f>_xll.GetEmployeeGrossWages(A37,$A$3,$B$3)</f>
        <v>0</v>
      </c>
      <c r="D37">
        <f>_xll.GetEmployeeCodeAmount($A37,D$3,D$4,$A$3,$B$3)</f>
        <v>0</v>
      </c>
      <c r="E37">
        <f>_xll.GetEmployeeCodeAmount($A37,E$3,E$4,$A$3,$B$3)</f>
        <v>0</v>
      </c>
      <c r="F37">
        <f>_xll.GetEmployeeCodeAmount($A37,F$3,F$4,$A$3,$B$3)</f>
        <v>0</v>
      </c>
      <c r="G37">
        <f>_xll.GetEmployeeCodeAmount($A37,G$3,G$4,$A$3,$B$3)</f>
        <v>0</v>
      </c>
      <c r="H37">
        <f>_xll.GetEmployeeCodeAmount($A37,H$3,H$4,$A$3,$B$3)</f>
        <v>0</v>
      </c>
      <c r="I37">
        <f>_xll.GetEmployeeCodeAmount($A37,I$3,I$4,$A$3,$B$3)</f>
        <v>0</v>
      </c>
      <c r="J37">
        <f>_xll.GetEmployeeCodeAmount($A37,J$3,J$4,$A$3,$B$3)</f>
        <v>0</v>
      </c>
      <c r="K37">
        <f>_xll.GetEmployeeCodeAmount($A37,K$3,K$4,$A$3,$B$3)</f>
        <v>0</v>
      </c>
      <c r="L37">
        <f>_xll.GetEmployeeCodeAmount($A37,L$3,L$4,$A$3,$B$3)</f>
        <v>0</v>
      </c>
      <c r="M37">
        <f>_xll.GetEmployeeCodeAmount($A37,M$3,M$4,$A$3,$B$3)</f>
        <v>0</v>
      </c>
      <c r="N37">
        <f>_xll.GetEmployeeCodeAmount($A37,N$3,N$4,$A$3,$B$3)</f>
        <v>0</v>
      </c>
      <c r="O37">
        <f>_xll.GetEmployeeCodeAmount($A37,O$3,O$4,$A$3,$B$3)</f>
        <v>0</v>
      </c>
      <c r="P37" s="5">
        <f t="shared" si="0"/>
        <v>0</v>
      </c>
      <c r="S37">
        <f t="shared" si="1"/>
        <v>0</v>
      </c>
    </row>
    <row r="38" spans="2:19" x14ac:dyDescent="0.2">
      <c r="B38" t="str">
        <f>_xll.GetEmployeeName(A38)</f>
        <v/>
      </c>
      <c r="C38" s="4">
        <f>_xll.GetEmployeeGrossWages(A38,$A$3,$B$3)</f>
        <v>0</v>
      </c>
      <c r="D38">
        <f>_xll.GetEmployeeCodeAmount($A38,D$3,D$4,$A$3,$B$3)</f>
        <v>0</v>
      </c>
      <c r="E38">
        <f>_xll.GetEmployeeCodeAmount($A38,E$3,E$4,$A$3,$B$3)</f>
        <v>0</v>
      </c>
      <c r="F38">
        <f>_xll.GetEmployeeCodeAmount($A38,F$3,F$4,$A$3,$B$3)</f>
        <v>0</v>
      </c>
      <c r="G38">
        <f>_xll.GetEmployeeCodeAmount($A38,G$3,G$4,$A$3,$B$3)</f>
        <v>0</v>
      </c>
      <c r="H38">
        <f>_xll.GetEmployeeCodeAmount($A38,H$3,H$4,$A$3,$B$3)</f>
        <v>0</v>
      </c>
      <c r="I38">
        <f>_xll.GetEmployeeCodeAmount($A38,I$3,I$4,$A$3,$B$3)</f>
        <v>0</v>
      </c>
      <c r="J38">
        <f>_xll.GetEmployeeCodeAmount($A38,J$3,J$4,$A$3,$B$3)</f>
        <v>0</v>
      </c>
      <c r="K38">
        <f>_xll.GetEmployeeCodeAmount($A38,K$3,K$4,$A$3,$B$3)</f>
        <v>0</v>
      </c>
      <c r="L38">
        <f>_xll.GetEmployeeCodeAmount($A38,L$3,L$4,$A$3,$B$3)</f>
        <v>0</v>
      </c>
      <c r="M38">
        <f>_xll.GetEmployeeCodeAmount($A38,M$3,M$4,$A$3,$B$3)</f>
        <v>0</v>
      </c>
      <c r="N38">
        <f>_xll.GetEmployeeCodeAmount($A38,N$3,N$4,$A$3,$B$3)</f>
        <v>0</v>
      </c>
      <c r="O38">
        <f>_xll.GetEmployeeCodeAmount($A38,O$3,O$4,$A$3,$B$3)</f>
        <v>0</v>
      </c>
      <c r="P38" s="5">
        <f t="shared" si="0"/>
        <v>0</v>
      </c>
      <c r="S38">
        <f t="shared" si="1"/>
        <v>0</v>
      </c>
    </row>
    <row r="39" spans="2:19" x14ac:dyDescent="0.2">
      <c r="B39" t="str">
        <f>_xll.GetEmployeeName(A39)</f>
        <v/>
      </c>
      <c r="C39" s="4">
        <f>_xll.GetEmployeeGrossWages(A39,$A$3,$B$3)</f>
        <v>0</v>
      </c>
      <c r="D39">
        <f>_xll.GetEmployeeCodeAmount($A39,D$3,D$4,$A$3,$B$3)</f>
        <v>0</v>
      </c>
      <c r="E39">
        <f>_xll.GetEmployeeCodeAmount($A39,E$3,E$4,$A$3,$B$3)</f>
        <v>0</v>
      </c>
      <c r="F39">
        <f>_xll.GetEmployeeCodeAmount($A39,F$3,F$4,$A$3,$B$3)</f>
        <v>0</v>
      </c>
      <c r="G39">
        <f>_xll.GetEmployeeCodeAmount($A39,G$3,G$4,$A$3,$B$3)</f>
        <v>0</v>
      </c>
      <c r="H39">
        <f>_xll.GetEmployeeCodeAmount($A39,H$3,H$4,$A$3,$B$3)</f>
        <v>0</v>
      </c>
      <c r="I39">
        <f>_xll.GetEmployeeCodeAmount($A39,I$3,I$4,$A$3,$B$3)</f>
        <v>0</v>
      </c>
      <c r="J39">
        <f>_xll.GetEmployeeCodeAmount($A39,J$3,J$4,$A$3,$B$3)</f>
        <v>0</v>
      </c>
      <c r="K39">
        <f>_xll.GetEmployeeCodeAmount($A39,K$3,K$4,$A$3,$B$3)</f>
        <v>0</v>
      </c>
      <c r="L39">
        <f>_xll.GetEmployeeCodeAmount($A39,L$3,L$4,$A$3,$B$3)</f>
        <v>0</v>
      </c>
      <c r="M39">
        <f>_xll.GetEmployeeCodeAmount($A39,M$3,M$4,$A$3,$B$3)</f>
        <v>0</v>
      </c>
      <c r="N39">
        <f>_xll.GetEmployeeCodeAmount($A39,N$3,N$4,$A$3,$B$3)</f>
        <v>0</v>
      </c>
      <c r="O39">
        <f>_xll.GetEmployeeCodeAmount($A39,O$3,O$4,$A$3,$B$3)</f>
        <v>0</v>
      </c>
      <c r="P39" s="5">
        <f t="shared" si="0"/>
        <v>0</v>
      </c>
      <c r="S39">
        <f t="shared" si="1"/>
        <v>0</v>
      </c>
    </row>
    <row r="40" spans="2:19" x14ac:dyDescent="0.2">
      <c r="B40" t="str">
        <f>_xll.GetEmployeeName(A40)</f>
        <v/>
      </c>
      <c r="C40" s="4">
        <f>_xll.GetEmployeeGrossWages(A40,$A$3,$B$3)</f>
        <v>0</v>
      </c>
      <c r="D40">
        <f>_xll.GetEmployeeCodeAmount($A40,D$3,D$4,$A$3,$B$3)</f>
        <v>0</v>
      </c>
      <c r="E40">
        <f>_xll.GetEmployeeCodeAmount($A40,E$3,E$4,$A$3,$B$3)</f>
        <v>0</v>
      </c>
      <c r="F40">
        <f>_xll.GetEmployeeCodeAmount($A40,F$3,F$4,$A$3,$B$3)</f>
        <v>0</v>
      </c>
      <c r="G40">
        <f>_xll.GetEmployeeCodeAmount($A40,G$3,G$4,$A$3,$B$3)</f>
        <v>0</v>
      </c>
      <c r="H40">
        <f>_xll.GetEmployeeCodeAmount($A40,H$3,H$4,$A$3,$B$3)</f>
        <v>0</v>
      </c>
      <c r="I40">
        <f>_xll.GetEmployeeCodeAmount($A40,I$3,I$4,$A$3,$B$3)</f>
        <v>0</v>
      </c>
      <c r="J40">
        <f>_xll.GetEmployeeCodeAmount($A40,J$3,J$4,$A$3,$B$3)</f>
        <v>0</v>
      </c>
      <c r="K40">
        <f>_xll.GetEmployeeCodeAmount($A40,K$3,K$4,$A$3,$B$3)</f>
        <v>0</v>
      </c>
      <c r="L40">
        <f>_xll.GetEmployeeCodeAmount($A40,L$3,L$4,$A$3,$B$3)</f>
        <v>0</v>
      </c>
      <c r="M40">
        <f>_xll.GetEmployeeCodeAmount($A40,M$3,M$4,$A$3,$B$3)</f>
        <v>0</v>
      </c>
      <c r="N40">
        <f>_xll.GetEmployeeCodeAmount($A40,N$3,N$4,$A$3,$B$3)</f>
        <v>0</v>
      </c>
      <c r="O40">
        <f>_xll.GetEmployeeCodeAmount($A40,O$3,O$4,$A$3,$B$3)</f>
        <v>0</v>
      </c>
      <c r="P40" s="5">
        <f t="shared" si="0"/>
        <v>0</v>
      </c>
      <c r="S40">
        <f t="shared" si="1"/>
        <v>0</v>
      </c>
    </row>
    <row r="41" spans="2:19" x14ac:dyDescent="0.2">
      <c r="B41" t="str">
        <f>_xll.GetEmployeeName(A41)</f>
        <v/>
      </c>
      <c r="C41" s="4">
        <f>_xll.GetEmployeeGrossWages(A41,$A$3,$B$3)</f>
        <v>0</v>
      </c>
      <c r="D41">
        <f>_xll.GetEmployeeCodeAmount($A41,D$3,D$4,$A$3,$B$3)</f>
        <v>0</v>
      </c>
      <c r="E41">
        <f>_xll.GetEmployeeCodeAmount($A41,E$3,E$4,$A$3,$B$3)</f>
        <v>0</v>
      </c>
      <c r="F41">
        <f>_xll.GetEmployeeCodeAmount($A41,F$3,F$4,$A$3,$B$3)</f>
        <v>0</v>
      </c>
      <c r="G41">
        <f>_xll.GetEmployeeCodeAmount($A41,G$3,G$4,$A$3,$B$3)</f>
        <v>0</v>
      </c>
      <c r="H41">
        <f>_xll.GetEmployeeCodeAmount($A41,H$3,H$4,$A$3,$B$3)</f>
        <v>0</v>
      </c>
      <c r="I41">
        <f>_xll.GetEmployeeCodeAmount($A41,I$3,I$4,$A$3,$B$3)</f>
        <v>0</v>
      </c>
      <c r="J41">
        <f>_xll.GetEmployeeCodeAmount($A41,J$3,J$4,$A$3,$B$3)</f>
        <v>0</v>
      </c>
      <c r="K41">
        <f>_xll.GetEmployeeCodeAmount($A41,K$3,K$4,$A$3,$B$3)</f>
        <v>0</v>
      </c>
      <c r="L41">
        <f>_xll.GetEmployeeCodeAmount($A41,L$3,L$4,$A$3,$B$3)</f>
        <v>0</v>
      </c>
      <c r="M41">
        <f>_xll.GetEmployeeCodeAmount($A41,M$3,M$4,$A$3,$B$3)</f>
        <v>0</v>
      </c>
      <c r="N41">
        <f>_xll.GetEmployeeCodeAmount($A41,N$3,N$4,$A$3,$B$3)</f>
        <v>0</v>
      </c>
      <c r="O41">
        <f>_xll.GetEmployeeCodeAmount($A41,O$3,O$4,$A$3,$B$3)</f>
        <v>0</v>
      </c>
      <c r="P41" s="5">
        <f t="shared" si="0"/>
        <v>0</v>
      </c>
      <c r="S41">
        <f t="shared" si="1"/>
        <v>0</v>
      </c>
    </row>
    <row r="42" spans="2:19" x14ac:dyDescent="0.2">
      <c r="B42" t="str">
        <f>_xll.GetEmployeeName(A42)</f>
        <v/>
      </c>
      <c r="C42" s="4">
        <f>_xll.GetEmployeeGrossWages(A42,$A$3,$B$3)</f>
        <v>0</v>
      </c>
      <c r="D42">
        <f>_xll.GetEmployeeCodeAmount($A42,D$3,D$4,$A$3,$B$3)</f>
        <v>0</v>
      </c>
      <c r="E42">
        <f>_xll.GetEmployeeCodeAmount($A42,E$3,E$4,$A$3,$B$3)</f>
        <v>0</v>
      </c>
      <c r="F42">
        <f>_xll.GetEmployeeCodeAmount($A42,F$3,F$4,$A$3,$B$3)</f>
        <v>0</v>
      </c>
      <c r="G42">
        <f>_xll.GetEmployeeCodeAmount($A42,G$3,G$4,$A$3,$B$3)</f>
        <v>0</v>
      </c>
      <c r="H42">
        <f>_xll.GetEmployeeCodeAmount($A42,H$3,H$4,$A$3,$B$3)</f>
        <v>0</v>
      </c>
      <c r="I42">
        <f>_xll.GetEmployeeCodeAmount($A42,I$3,I$4,$A$3,$B$3)</f>
        <v>0</v>
      </c>
      <c r="J42">
        <f>_xll.GetEmployeeCodeAmount($A42,J$3,J$4,$A$3,$B$3)</f>
        <v>0</v>
      </c>
      <c r="K42">
        <f>_xll.GetEmployeeCodeAmount($A42,K$3,K$4,$A$3,$B$3)</f>
        <v>0</v>
      </c>
      <c r="L42">
        <f>_xll.GetEmployeeCodeAmount($A42,L$3,L$4,$A$3,$B$3)</f>
        <v>0</v>
      </c>
      <c r="M42">
        <f>_xll.GetEmployeeCodeAmount($A42,M$3,M$4,$A$3,$B$3)</f>
        <v>0</v>
      </c>
      <c r="N42">
        <f>_xll.GetEmployeeCodeAmount($A42,N$3,N$4,$A$3,$B$3)</f>
        <v>0</v>
      </c>
      <c r="O42">
        <f>_xll.GetEmployeeCodeAmount($A42,O$3,O$4,$A$3,$B$3)</f>
        <v>0</v>
      </c>
      <c r="P42" s="5">
        <f t="shared" si="0"/>
        <v>0</v>
      </c>
      <c r="S42">
        <f t="shared" si="1"/>
        <v>0</v>
      </c>
    </row>
    <row r="43" spans="2:19" x14ac:dyDescent="0.2">
      <c r="B43" t="str">
        <f>_xll.GetEmployeeName(A43)</f>
        <v/>
      </c>
      <c r="C43" s="4">
        <f>_xll.GetEmployeeGrossWages(A43,$A$3,$B$3)</f>
        <v>0</v>
      </c>
      <c r="D43">
        <f>_xll.GetEmployeeCodeAmount($A43,D$3,D$4,$A$3,$B$3)</f>
        <v>0</v>
      </c>
      <c r="E43">
        <f>_xll.GetEmployeeCodeAmount($A43,E$3,E$4,$A$3,$B$3)</f>
        <v>0</v>
      </c>
      <c r="F43">
        <f>_xll.GetEmployeeCodeAmount($A43,F$3,F$4,$A$3,$B$3)</f>
        <v>0</v>
      </c>
      <c r="G43">
        <f>_xll.GetEmployeeCodeAmount($A43,G$3,G$4,$A$3,$B$3)</f>
        <v>0</v>
      </c>
      <c r="H43">
        <f>_xll.GetEmployeeCodeAmount($A43,H$3,H$4,$A$3,$B$3)</f>
        <v>0</v>
      </c>
      <c r="I43">
        <f>_xll.GetEmployeeCodeAmount($A43,I$3,I$4,$A$3,$B$3)</f>
        <v>0</v>
      </c>
      <c r="J43">
        <f>_xll.GetEmployeeCodeAmount($A43,J$3,J$4,$A$3,$B$3)</f>
        <v>0</v>
      </c>
      <c r="K43">
        <f>_xll.GetEmployeeCodeAmount($A43,K$3,K$4,$A$3,$B$3)</f>
        <v>0</v>
      </c>
      <c r="L43">
        <f>_xll.GetEmployeeCodeAmount($A43,L$3,L$4,$A$3,$B$3)</f>
        <v>0</v>
      </c>
      <c r="M43">
        <f>_xll.GetEmployeeCodeAmount($A43,M$3,M$4,$A$3,$B$3)</f>
        <v>0</v>
      </c>
      <c r="N43">
        <f>_xll.GetEmployeeCodeAmount($A43,N$3,N$4,$A$3,$B$3)</f>
        <v>0</v>
      </c>
      <c r="O43">
        <f>_xll.GetEmployeeCodeAmount($A43,O$3,O$4,$A$3,$B$3)</f>
        <v>0</v>
      </c>
      <c r="P43" s="5">
        <f t="shared" si="0"/>
        <v>0</v>
      </c>
      <c r="S43">
        <f t="shared" si="1"/>
        <v>0</v>
      </c>
    </row>
    <row r="44" spans="2:19" x14ac:dyDescent="0.2">
      <c r="B44" t="str">
        <f>_xll.GetEmployeeName(A44)</f>
        <v/>
      </c>
      <c r="C44" s="4">
        <f>_xll.GetEmployeeGrossWages(A44,$A$3,$B$3)</f>
        <v>0</v>
      </c>
      <c r="D44">
        <f>_xll.GetEmployeeCodeAmount($A44,D$3,D$4,$A$3,$B$3)</f>
        <v>0</v>
      </c>
      <c r="E44">
        <f>_xll.GetEmployeeCodeAmount($A44,E$3,E$4,$A$3,$B$3)</f>
        <v>0</v>
      </c>
      <c r="F44">
        <f>_xll.GetEmployeeCodeAmount($A44,F$3,F$4,$A$3,$B$3)</f>
        <v>0</v>
      </c>
      <c r="G44">
        <f>_xll.GetEmployeeCodeAmount($A44,G$3,G$4,$A$3,$B$3)</f>
        <v>0</v>
      </c>
      <c r="H44">
        <f>_xll.GetEmployeeCodeAmount($A44,H$3,H$4,$A$3,$B$3)</f>
        <v>0</v>
      </c>
      <c r="I44">
        <f>_xll.GetEmployeeCodeAmount($A44,I$3,I$4,$A$3,$B$3)</f>
        <v>0</v>
      </c>
      <c r="J44">
        <f>_xll.GetEmployeeCodeAmount($A44,J$3,J$4,$A$3,$B$3)</f>
        <v>0</v>
      </c>
      <c r="K44">
        <f>_xll.GetEmployeeCodeAmount($A44,K$3,K$4,$A$3,$B$3)</f>
        <v>0</v>
      </c>
      <c r="L44">
        <f>_xll.GetEmployeeCodeAmount($A44,L$3,L$4,$A$3,$B$3)</f>
        <v>0</v>
      </c>
      <c r="M44">
        <f>_xll.GetEmployeeCodeAmount($A44,M$3,M$4,$A$3,$B$3)</f>
        <v>0</v>
      </c>
      <c r="N44">
        <f>_xll.GetEmployeeCodeAmount($A44,N$3,N$4,$A$3,$B$3)</f>
        <v>0</v>
      </c>
      <c r="O44">
        <f>_xll.GetEmployeeCodeAmount($A44,O$3,O$4,$A$3,$B$3)</f>
        <v>0</v>
      </c>
      <c r="P44" s="5">
        <f t="shared" si="0"/>
        <v>0</v>
      </c>
      <c r="S44">
        <f t="shared" si="1"/>
        <v>0</v>
      </c>
    </row>
    <row r="45" spans="2:19" x14ac:dyDescent="0.2">
      <c r="B45" t="str">
        <f>_xll.GetEmployeeName(A45)</f>
        <v/>
      </c>
      <c r="C45" s="4">
        <f>_xll.GetEmployeeGrossWages(A45,$A$3,$B$3)</f>
        <v>0</v>
      </c>
      <c r="D45">
        <f>_xll.GetEmployeeCodeAmount($A45,D$3,D$4,$A$3,$B$3)</f>
        <v>0</v>
      </c>
      <c r="E45">
        <f>_xll.GetEmployeeCodeAmount($A45,E$3,E$4,$A$3,$B$3)</f>
        <v>0</v>
      </c>
      <c r="F45">
        <f>_xll.GetEmployeeCodeAmount($A45,F$3,F$4,$A$3,$B$3)</f>
        <v>0</v>
      </c>
      <c r="G45">
        <f>_xll.GetEmployeeCodeAmount($A45,G$3,G$4,$A$3,$B$3)</f>
        <v>0</v>
      </c>
      <c r="H45">
        <f>_xll.GetEmployeeCodeAmount($A45,H$3,H$4,$A$3,$B$3)</f>
        <v>0</v>
      </c>
      <c r="I45">
        <f>_xll.GetEmployeeCodeAmount($A45,I$3,I$4,$A$3,$B$3)</f>
        <v>0</v>
      </c>
      <c r="J45">
        <f>_xll.GetEmployeeCodeAmount($A45,J$3,J$4,$A$3,$B$3)</f>
        <v>0</v>
      </c>
      <c r="K45">
        <f>_xll.GetEmployeeCodeAmount($A45,K$3,K$4,$A$3,$B$3)</f>
        <v>0</v>
      </c>
      <c r="L45">
        <f>_xll.GetEmployeeCodeAmount($A45,L$3,L$4,$A$3,$B$3)</f>
        <v>0</v>
      </c>
      <c r="M45">
        <f>_xll.GetEmployeeCodeAmount($A45,M$3,M$4,$A$3,$B$3)</f>
        <v>0</v>
      </c>
      <c r="N45">
        <f>_xll.GetEmployeeCodeAmount($A45,N$3,N$4,$A$3,$B$3)</f>
        <v>0</v>
      </c>
      <c r="O45">
        <f>_xll.GetEmployeeCodeAmount($A45,O$3,O$4,$A$3,$B$3)</f>
        <v>0</v>
      </c>
      <c r="P45" s="5">
        <f t="shared" si="0"/>
        <v>0</v>
      </c>
      <c r="S45">
        <f t="shared" si="1"/>
        <v>0</v>
      </c>
    </row>
    <row r="46" spans="2:19" x14ac:dyDescent="0.2">
      <c r="B46" t="str">
        <f>_xll.GetEmployeeName(A46)</f>
        <v/>
      </c>
      <c r="C46" s="4">
        <f>_xll.GetEmployeeGrossWages(A46,$A$3,$B$3)</f>
        <v>0</v>
      </c>
      <c r="D46">
        <f>_xll.GetEmployeeCodeAmount($A46,D$3,D$4,$A$3,$B$3)</f>
        <v>0</v>
      </c>
      <c r="E46">
        <f>_xll.GetEmployeeCodeAmount($A46,E$3,E$4,$A$3,$B$3)</f>
        <v>0</v>
      </c>
      <c r="F46">
        <f>_xll.GetEmployeeCodeAmount($A46,F$3,F$4,$A$3,$B$3)</f>
        <v>0</v>
      </c>
      <c r="G46">
        <f>_xll.GetEmployeeCodeAmount($A46,G$3,G$4,$A$3,$B$3)</f>
        <v>0</v>
      </c>
      <c r="H46">
        <f>_xll.GetEmployeeCodeAmount($A46,H$3,H$4,$A$3,$B$3)</f>
        <v>0</v>
      </c>
      <c r="I46">
        <f>_xll.GetEmployeeCodeAmount($A46,I$3,I$4,$A$3,$B$3)</f>
        <v>0</v>
      </c>
      <c r="J46">
        <f>_xll.GetEmployeeCodeAmount($A46,J$3,J$4,$A$3,$B$3)</f>
        <v>0</v>
      </c>
      <c r="K46">
        <f>_xll.GetEmployeeCodeAmount($A46,K$3,K$4,$A$3,$B$3)</f>
        <v>0</v>
      </c>
      <c r="L46">
        <f>_xll.GetEmployeeCodeAmount($A46,L$3,L$4,$A$3,$B$3)</f>
        <v>0</v>
      </c>
      <c r="M46">
        <f>_xll.GetEmployeeCodeAmount($A46,M$3,M$4,$A$3,$B$3)</f>
        <v>0</v>
      </c>
      <c r="N46">
        <f>_xll.GetEmployeeCodeAmount($A46,N$3,N$4,$A$3,$B$3)</f>
        <v>0</v>
      </c>
      <c r="O46">
        <f>_xll.GetEmployeeCodeAmount($A46,O$3,O$4,$A$3,$B$3)</f>
        <v>0</v>
      </c>
      <c r="P46" s="5">
        <f t="shared" si="0"/>
        <v>0</v>
      </c>
      <c r="S46">
        <f t="shared" si="1"/>
        <v>0</v>
      </c>
    </row>
    <row r="47" spans="2:19" x14ac:dyDescent="0.2">
      <c r="B47" t="str">
        <f>_xll.GetEmployeeName(A47)</f>
        <v/>
      </c>
      <c r="C47" s="4">
        <f>_xll.GetEmployeeGrossWages(A47,$A$3,$B$3)</f>
        <v>0</v>
      </c>
      <c r="D47">
        <f>_xll.GetEmployeeCodeAmount($A47,D$3,D$4,$A$3,$B$3)</f>
        <v>0</v>
      </c>
      <c r="E47">
        <f>_xll.GetEmployeeCodeAmount($A47,E$3,E$4,$A$3,$B$3)</f>
        <v>0</v>
      </c>
      <c r="F47">
        <f>_xll.GetEmployeeCodeAmount($A47,F$3,F$4,$A$3,$B$3)</f>
        <v>0</v>
      </c>
      <c r="G47">
        <f>_xll.GetEmployeeCodeAmount($A47,G$3,G$4,$A$3,$B$3)</f>
        <v>0</v>
      </c>
      <c r="H47">
        <f>_xll.GetEmployeeCodeAmount($A47,H$3,H$4,$A$3,$B$3)</f>
        <v>0</v>
      </c>
      <c r="I47">
        <f>_xll.GetEmployeeCodeAmount($A47,I$3,I$4,$A$3,$B$3)</f>
        <v>0</v>
      </c>
      <c r="J47">
        <f>_xll.GetEmployeeCodeAmount($A47,J$3,J$4,$A$3,$B$3)</f>
        <v>0</v>
      </c>
      <c r="K47">
        <f>_xll.GetEmployeeCodeAmount($A47,K$3,K$4,$A$3,$B$3)</f>
        <v>0</v>
      </c>
      <c r="L47">
        <f>_xll.GetEmployeeCodeAmount($A47,L$3,L$4,$A$3,$B$3)</f>
        <v>0</v>
      </c>
      <c r="M47">
        <f>_xll.GetEmployeeCodeAmount($A47,M$3,M$4,$A$3,$B$3)</f>
        <v>0</v>
      </c>
      <c r="N47">
        <f>_xll.GetEmployeeCodeAmount($A47,N$3,N$4,$A$3,$B$3)</f>
        <v>0</v>
      </c>
      <c r="O47">
        <f>_xll.GetEmployeeCodeAmount($A47,O$3,O$4,$A$3,$B$3)</f>
        <v>0</v>
      </c>
      <c r="P47" s="5">
        <f t="shared" si="0"/>
        <v>0</v>
      </c>
      <c r="S47">
        <f t="shared" si="1"/>
        <v>0</v>
      </c>
    </row>
    <row r="48" spans="2:19" x14ac:dyDescent="0.2">
      <c r="B48" t="str">
        <f>_xll.GetEmployeeName(A48)</f>
        <v/>
      </c>
      <c r="C48" s="4">
        <f>_xll.GetEmployeeGrossWages(A48,$A$3,$B$3)</f>
        <v>0</v>
      </c>
      <c r="D48">
        <f>_xll.GetEmployeeCodeAmount($A48,D$3,D$4,$A$3,$B$3)</f>
        <v>0</v>
      </c>
      <c r="E48">
        <f>_xll.GetEmployeeCodeAmount($A48,E$3,E$4,$A$3,$B$3)</f>
        <v>0</v>
      </c>
      <c r="F48">
        <f>_xll.GetEmployeeCodeAmount($A48,F$3,F$4,$A$3,$B$3)</f>
        <v>0</v>
      </c>
      <c r="G48">
        <f>_xll.GetEmployeeCodeAmount($A48,G$3,G$4,$A$3,$B$3)</f>
        <v>0</v>
      </c>
      <c r="H48">
        <f>_xll.GetEmployeeCodeAmount($A48,H$3,H$4,$A$3,$B$3)</f>
        <v>0</v>
      </c>
      <c r="I48">
        <f>_xll.GetEmployeeCodeAmount($A48,I$3,I$4,$A$3,$B$3)</f>
        <v>0</v>
      </c>
      <c r="J48">
        <f>_xll.GetEmployeeCodeAmount($A48,J$3,J$4,$A$3,$B$3)</f>
        <v>0</v>
      </c>
      <c r="K48">
        <f>_xll.GetEmployeeCodeAmount($A48,K$3,K$4,$A$3,$B$3)</f>
        <v>0</v>
      </c>
      <c r="L48">
        <f>_xll.GetEmployeeCodeAmount($A48,L$3,L$4,$A$3,$B$3)</f>
        <v>0</v>
      </c>
      <c r="M48">
        <f>_xll.GetEmployeeCodeAmount($A48,M$3,M$4,$A$3,$B$3)</f>
        <v>0</v>
      </c>
      <c r="N48">
        <f>_xll.GetEmployeeCodeAmount($A48,N$3,N$4,$A$3,$B$3)</f>
        <v>0</v>
      </c>
      <c r="O48">
        <f>_xll.GetEmployeeCodeAmount($A48,O$3,O$4,$A$3,$B$3)</f>
        <v>0</v>
      </c>
      <c r="P48" s="5">
        <f t="shared" si="0"/>
        <v>0</v>
      </c>
      <c r="S48">
        <f t="shared" si="1"/>
        <v>0</v>
      </c>
    </row>
    <row r="49" spans="2:19" x14ac:dyDescent="0.2">
      <c r="B49" t="str">
        <f>_xll.GetEmployeeName(A49)</f>
        <v/>
      </c>
      <c r="C49" s="4">
        <f>_xll.GetEmployeeGrossWages(A49,$A$3,$B$3)</f>
        <v>0</v>
      </c>
      <c r="D49">
        <f>_xll.GetEmployeeCodeAmount($A49,D$3,D$4,$A$3,$B$3)</f>
        <v>0</v>
      </c>
      <c r="E49">
        <f>_xll.GetEmployeeCodeAmount($A49,E$3,E$4,$A$3,$B$3)</f>
        <v>0</v>
      </c>
      <c r="F49">
        <f>_xll.GetEmployeeCodeAmount($A49,F$3,F$4,$A$3,$B$3)</f>
        <v>0</v>
      </c>
      <c r="G49">
        <f>_xll.GetEmployeeCodeAmount($A49,G$3,G$4,$A$3,$B$3)</f>
        <v>0</v>
      </c>
      <c r="H49">
        <f>_xll.GetEmployeeCodeAmount($A49,H$3,H$4,$A$3,$B$3)</f>
        <v>0</v>
      </c>
      <c r="I49">
        <f>_xll.GetEmployeeCodeAmount($A49,I$3,I$4,$A$3,$B$3)</f>
        <v>0</v>
      </c>
      <c r="J49">
        <f>_xll.GetEmployeeCodeAmount($A49,J$3,J$4,$A$3,$B$3)</f>
        <v>0</v>
      </c>
      <c r="K49">
        <f>_xll.GetEmployeeCodeAmount($A49,K$3,K$4,$A$3,$B$3)</f>
        <v>0</v>
      </c>
      <c r="L49">
        <f>_xll.GetEmployeeCodeAmount($A49,L$3,L$4,$A$3,$B$3)</f>
        <v>0</v>
      </c>
      <c r="M49">
        <f>_xll.GetEmployeeCodeAmount($A49,M$3,M$4,$A$3,$B$3)</f>
        <v>0</v>
      </c>
      <c r="N49">
        <f>_xll.GetEmployeeCodeAmount($A49,N$3,N$4,$A$3,$B$3)</f>
        <v>0</v>
      </c>
      <c r="O49">
        <f>_xll.GetEmployeeCodeAmount($A49,O$3,O$4,$A$3,$B$3)</f>
        <v>0</v>
      </c>
      <c r="P49" s="5">
        <f t="shared" si="0"/>
        <v>0</v>
      </c>
      <c r="S49">
        <f t="shared" si="1"/>
        <v>0</v>
      </c>
    </row>
    <row r="50" spans="2:19" x14ac:dyDescent="0.2">
      <c r="B50" t="str">
        <f>_xll.GetEmployeeName(A50)</f>
        <v/>
      </c>
      <c r="C50" s="4">
        <f>_xll.GetEmployeeGrossWages(A50,$A$3,$B$3)</f>
        <v>0</v>
      </c>
      <c r="D50">
        <f>_xll.GetEmployeeCodeAmount($A50,D$3,D$4,$A$3,$B$3)</f>
        <v>0</v>
      </c>
      <c r="E50">
        <f>_xll.GetEmployeeCodeAmount($A50,E$3,E$4,$A$3,$B$3)</f>
        <v>0</v>
      </c>
      <c r="F50">
        <f>_xll.GetEmployeeCodeAmount($A50,F$3,F$4,$A$3,$B$3)</f>
        <v>0</v>
      </c>
      <c r="G50">
        <f>_xll.GetEmployeeCodeAmount($A50,G$3,G$4,$A$3,$B$3)</f>
        <v>0</v>
      </c>
      <c r="H50">
        <f>_xll.GetEmployeeCodeAmount($A50,H$3,H$4,$A$3,$B$3)</f>
        <v>0</v>
      </c>
      <c r="I50">
        <f>_xll.GetEmployeeCodeAmount($A50,I$3,I$4,$A$3,$B$3)</f>
        <v>0</v>
      </c>
      <c r="J50">
        <f>_xll.GetEmployeeCodeAmount($A50,J$3,J$4,$A$3,$B$3)</f>
        <v>0</v>
      </c>
      <c r="K50">
        <f>_xll.GetEmployeeCodeAmount($A50,K$3,K$4,$A$3,$B$3)</f>
        <v>0</v>
      </c>
      <c r="L50">
        <f>_xll.GetEmployeeCodeAmount($A50,L$3,L$4,$A$3,$B$3)</f>
        <v>0</v>
      </c>
      <c r="M50">
        <f>_xll.GetEmployeeCodeAmount($A50,M$3,M$4,$A$3,$B$3)</f>
        <v>0</v>
      </c>
      <c r="N50">
        <f>_xll.GetEmployeeCodeAmount($A50,N$3,N$4,$A$3,$B$3)</f>
        <v>0</v>
      </c>
      <c r="O50">
        <f>_xll.GetEmployeeCodeAmount($A50,O$3,O$4,$A$3,$B$3)</f>
        <v>0</v>
      </c>
      <c r="P50" s="5">
        <f t="shared" si="0"/>
        <v>0</v>
      </c>
      <c r="S50">
        <f t="shared" si="1"/>
        <v>0</v>
      </c>
    </row>
    <row r="51" spans="2:19" x14ac:dyDescent="0.2">
      <c r="B51" t="str">
        <f>_xll.GetEmployeeName(A51)</f>
        <v/>
      </c>
      <c r="C51" s="4">
        <f>_xll.GetEmployeeGrossWages(A51,$A$3,$B$3)</f>
        <v>0</v>
      </c>
      <c r="D51">
        <f>_xll.GetEmployeeCodeAmount($A51,D$3,D$4,$A$3,$B$3)</f>
        <v>0</v>
      </c>
      <c r="E51">
        <f>_xll.GetEmployeeCodeAmount($A51,E$3,E$4,$A$3,$B$3)</f>
        <v>0</v>
      </c>
      <c r="F51">
        <f>_xll.GetEmployeeCodeAmount($A51,F$3,F$4,$A$3,$B$3)</f>
        <v>0</v>
      </c>
      <c r="G51">
        <f>_xll.GetEmployeeCodeAmount($A51,G$3,G$4,$A$3,$B$3)</f>
        <v>0</v>
      </c>
      <c r="H51">
        <f>_xll.GetEmployeeCodeAmount($A51,H$3,H$4,$A$3,$B$3)</f>
        <v>0</v>
      </c>
      <c r="I51">
        <f>_xll.GetEmployeeCodeAmount($A51,I$3,I$4,$A$3,$B$3)</f>
        <v>0</v>
      </c>
      <c r="J51">
        <f>_xll.GetEmployeeCodeAmount($A51,J$3,J$4,$A$3,$B$3)</f>
        <v>0</v>
      </c>
      <c r="K51">
        <f>_xll.GetEmployeeCodeAmount($A51,K$3,K$4,$A$3,$B$3)</f>
        <v>0</v>
      </c>
      <c r="L51">
        <f>_xll.GetEmployeeCodeAmount($A51,L$3,L$4,$A$3,$B$3)</f>
        <v>0</v>
      </c>
      <c r="M51">
        <f>_xll.GetEmployeeCodeAmount($A51,M$3,M$4,$A$3,$B$3)</f>
        <v>0</v>
      </c>
      <c r="N51">
        <f>_xll.GetEmployeeCodeAmount($A51,N$3,N$4,$A$3,$B$3)</f>
        <v>0</v>
      </c>
      <c r="O51">
        <f>_xll.GetEmployeeCodeAmount($A51,O$3,O$4,$A$3,$B$3)</f>
        <v>0</v>
      </c>
      <c r="P51" s="5">
        <f t="shared" si="0"/>
        <v>0</v>
      </c>
      <c r="S51">
        <f t="shared" si="1"/>
        <v>0</v>
      </c>
    </row>
    <row r="52" spans="2:19" x14ac:dyDescent="0.2">
      <c r="B52" t="str">
        <f>_xll.GetEmployeeName(A52)</f>
        <v/>
      </c>
      <c r="C52" s="4">
        <f>_xll.GetEmployeeGrossWages(A52,$A$3,$B$3)</f>
        <v>0</v>
      </c>
      <c r="D52">
        <f>_xll.GetEmployeeCodeAmount($A52,D$3,D$4,$A$3,$B$3)</f>
        <v>0</v>
      </c>
      <c r="E52">
        <f>_xll.GetEmployeeCodeAmount($A52,E$3,E$4,$A$3,$B$3)</f>
        <v>0</v>
      </c>
      <c r="F52">
        <f>_xll.GetEmployeeCodeAmount($A52,F$3,F$4,$A$3,$B$3)</f>
        <v>0</v>
      </c>
      <c r="G52">
        <f>_xll.GetEmployeeCodeAmount($A52,G$3,G$4,$A$3,$B$3)</f>
        <v>0</v>
      </c>
      <c r="H52">
        <f>_xll.GetEmployeeCodeAmount($A52,H$3,H$4,$A$3,$B$3)</f>
        <v>0</v>
      </c>
      <c r="I52">
        <f>_xll.GetEmployeeCodeAmount($A52,I$3,I$4,$A$3,$B$3)</f>
        <v>0</v>
      </c>
      <c r="J52">
        <f>_xll.GetEmployeeCodeAmount($A52,J$3,J$4,$A$3,$B$3)</f>
        <v>0</v>
      </c>
      <c r="K52">
        <f>_xll.GetEmployeeCodeAmount($A52,K$3,K$4,$A$3,$B$3)</f>
        <v>0</v>
      </c>
      <c r="L52">
        <f>_xll.GetEmployeeCodeAmount($A52,L$3,L$4,$A$3,$B$3)</f>
        <v>0</v>
      </c>
      <c r="M52">
        <f>_xll.GetEmployeeCodeAmount($A52,M$3,M$4,$A$3,$B$3)</f>
        <v>0</v>
      </c>
      <c r="N52">
        <f>_xll.GetEmployeeCodeAmount($A52,N$3,N$4,$A$3,$B$3)</f>
        <v>0</v>
      </c>
      <c r="O52">
        <f>_xll.GetEmployeeCodeAmount($A52,O$3,O$4,$A$3,$B$3)</f>
        <v>0</v>
      </c>
      <c r="P52" s="5">
        <f t="shared" si="0"/>
        <v>0</v>
      </c>
      <c r="S52">
        <f t="shared" si="1"/>
        <v>0</v>
      </c>
    </row>
    <row r="53" spans="2:19" x14ac:dyDescent="0.2">
      <c r="B53" t="str">
        <f>_xll.GetEmployeeName(A53)</f>
        <v/>
      </c>
      <c r="C53" s="4">
        <f>_xll.GetEmployeeGrossWages(A53,$A$3,$B$3)</f>
        <v>0</v>
      </c>
      <c r="D53">
        <f>_xll.GetEmployeeCodeAmount($A53,D$3,D$4,$A$3,$B$3)</f>
        <v>0</v>
      </c>
      <c r="E53">
        <f>_xll.GetEmployeeCodeAmount($A53,E$3,E$4,$A$3,$B$3)</f>
        <v>0</v>
      </c>
      <c r="F53">
        <f>_xll.GetEmployeeCodeAmount($A53,F$3,F$4,$A$3,$B$3)</f>
        <v>0</v>
      </c>
      <c r="G53">
        <f>_xll.GetEmployeeCodeAmount($A53,G$3,G$4,$A$3,$B$3)</f>
        <v>0</v>
      </c>
      <c r="H53">
        <f>_xll.GetEmployeeCodeAmount($A53,H$3,H$4,$A$3,$B$3)</f>
        <v>0</v>
      </c>
      <c r="I53">
        <f>_xll.GetEmployeeCodeAmount($A53,I$3,I$4,$A$3,$B$3)</f>
        <v>0</v>
      </c>
      <c r="J53">
        <f>_xll.GetEmployeeCodeAmount($A53,J$3,J$4,$A$3,$B$3)</f>
        <v>0</v>
      </c>
      <c r="K53">
        <f>_xll.GetEmployeeCodeAmount($A53,K$3,K$4,$A$3,$B$3)</f>
        <v>0</v>
      </c>
      <c r="L53">
        <f>_xll.GetEmployeeCodeAmount($A53,L$3,L$4,$A$3,$B$3)</f>
        <v>0</v>
      </c>
      <c r="M53">
        <f>_xll.GetEmployeeCodeAmount($A53,M$3,M$4,$A$3,$B$3)</f>
        <v>0</v>
      </c>
      <c r="N53">
        <f>_xll.GetEmployeeCodeAmount($A53,N$3,N$4,$A$3,$B$3)</f>
        <v>0</v>
      </c>
      <c r="O53">
        <f>_xll.GetEmployeeCodeAmount($A53,O$3,O$4,$A$3,$B$3)</f>
        <v>0</v>
      </c>
      <c r="P53" s="5">
        <f t="shared" si="0"/>
        <v>0</v>
      </c>
      <c r="S53">
        <f t="shared" si="1"/>
        <v>0</v>
      </c>
    </row>
    <row r="54" spans="2:19" x14ac:dyDescent="0.2">
      <c r="B54" t="str">
        <f>_xll.GetEmployeeName(A54)</f>
        <v/>
      </c>
      <c r="C54" s="4">
        <f>_xll.GetEmployeeGrossWages(A54,$A$3,$B$3)</f>
        <v>0</v>
      </c>
      <c r="D54">
        <f>_xll.GetEmployeeCodeAmount($A54,D$3,D$4,$A$3,$B$3)</f>
        <v>0</v>
      </c>
      <c r="E54">
        <f>_xll.GetEmployeeCodeAmount($A54,E$3,E$4,$A$3,$B$3)</f>
        <v>0</v>
      </c>
      <c r="F54">
        <f>_xll.GetEmployeeCodeAmount($A54,F$3,F$4,$A$3,$B$3)</f>
        <v>0</v>
      </c>
      <c r="G54">
        <f>_xll.GetEmployeeCodeAmount($A54,G$3,G$4,$A$3,$B$3)</f>
        <v>0</v>
      </c>
      <c r="H54">
        <f>_xll.GetEmployeeCodeAmount($A54,H$3,H$4,$A$3,$B$3)</f>
        <v>0</v>
      </c>
      <c r="I54">
        <f>_xll.GetEmployeeCodeAmount($A54,I$3,I$4,$A$3,$B$3)</f>
        <v>0</v>
      </c>
      <c r="J54">
        <f>_xll.GetEmployeeCodeAmount($A54,J$3,J$4,$A$3,$B$3)</f>
        <v>0</v>
      </c>
      <c r="K54">
        <f>_xll.GetEmployeeCodeAmount($A54,K$3,K$4,$A$3,$B$3)</f>
        <v>0</v>
      </c>
      <c r="L54">
        <f>_xll.GetEmployeeCodeAmount($A54,L$3,L$4,$A$3,$B$3)</f>
        <v>0</v>
      </c>
      <c r="M54">
        <f>_xll.GetEmployeeCodeAmount($A54,M$3,M$4,$A$3,$B$3)</f>
        <v>0</v>
      </c>
      <c r="N54">
        <f>_xll.GetEmployeeCodeAmount($A54,N$3,N$4,$A$3,$B$3)</f>
        <v>0</v>
      </c>
      <c r="O54">
        <f>_xll.GetEmployeeCodeAmount($A54,O$3,O$4,$A$3,$B$3)</f>
        <v>0</v>
      </c>
      <c r="P54" s="5">
        <f t="shared" si="0"/>
        <v>0</v>
      </c>
      <c r="S54">
        <f t="shared" si="1"/>
        <v>0</v>
      </c>
    </row>
    <row r="55" spans="2:19" x14ac:dyDescent="0.2">
      <c r="B55" t="str">
        <f>_xll.GetEmployeeName(A55)</f>
        <v/>
      </c>
      <c r="C55" s="4">
        <f>_xll.GetEmployeeGrossWages(A55,$A$3,$B$3)</f>
        <v>0</v>
      </c>
      <c r="D55">
        <f>_xll.GetEmployeeCodeAmount($A55,D$3,D$4,$A$3,$B$3)</f>
        <v>0</v>
      </c>
      <c r="E55">
        <f>_xll.GetEmployeeCodeAmount($A55,E$3,E$4,$A$3,$B$3)</f>
        <v>0</v>
      </c>
      <c r="F55">
        <f>_xll.GetEmployeeCodeAmount($A55,F$3,F$4,$A$3,$B$3)</f>
        <v>0</v>
      </c>
      <c r="G55">
        <f>_xll.GetEmployeeCodeAmount($A55,G$3,G$4,$A$3,$B$3)</f>
        <v>0</v>
      </c>
      <c r="H55">
        <f>_xll.GetEmployeeCodeAmount($A55,H$3,H$4,$A$3,$B$3)</f>
        <v>0</v>
      </c>
      <c r="I55">
        <f>_xll.GetEmployeeCodeAmount($A55,I$3,I$4,$A$3,$B$3)</f>
        <v>0</v>
      </c>
      <c r="J55">
        <f>_xll.GetEmployeeCodeAmount($A55,J$3,J$4,$A$3,$B$3)</f>
        <v>0</v>
      </c>
      <c r="K55">
        <f>_xll.GetEmployeeCodeAmount($A55,K$3,K$4,$A$3,$B$3)</f>
        <v>0</v>
      </c>
      <c r="L55">
        <f>_xll.GetEmployeeCodeAmount($A55,L$3,L$4,$A$3,$B$3)</f>
        <v>0</v>
      </c>
      <c r="M55">
        <f>_xll.GetEmployeeCodeAmount($A55,M$3,M$4,$A$3,$B$3)</f>
        <v>0</v>
      </c>
      <c r="N55">
        <f>_xll.GetEmployeeCodeAmount($A55,N$3,N$4,$A$3,$B$3)</f>
        <v>0</v>
      </c>
      <c r="O55">
        <f>_xll.GetEmployeeCodeAmount($A55,O$3,O$4,$A$3,$B$3)</f>
        <v>0</v>
      </c>
      <c r="P55" s="5">
        <f t="shared" si="0"/>
        <v>0</v>
      </c>
      <c r="S55">
        <f t="shared" si="1"/>
        <v>0</v>
      </c>
    </row>
    <row r="56" spans="2:19" x14ac:dyDescent="0.2">
      <c r="B56" t="str">
        <f>_xll.GetEmployeeName(A56)</f>
        <v/>
      </c>
      <c r="C56" s="4">
        <f>_xll.GetEmployeeGrossWages(A56,$A$3,$B$3)</f>
        <v>0</v>
      </c>
      <c r="D56">
        <f>_xll.GetEmployeeCodeAmount($A56,D$3,D$4,$A$3,$B$3)</f>
        <v>0</v>
      </c>
      <c r="E56">
        <f>_xll.GetEmployeeCodeAmount($A56,E$3,E$4,$A$3,$B$3)</f>
        <v>0</v>
      </c>
      <c r="F56">
        <f>_xll.GetEmployeeCodeAmount($A56,F$3,F$4,$A$3,$B$3)</f>
        <v>0</v>
      </c>
      <c r="G56">
        <f>_xll.GetEmployeeCodeAmount($A56,G$3,G$4,$A$3,$B$3)</f>
        <v>0</v>
      </c>
      <c r="H56">
        <f>_xll.GetEmployeeCodeAmount($A56,H$3,H$4,$A$3,$B$3)</f>
        <v>0</v>
      </c>
      <c r="I56">
        <f>_xll.GetEmployeeCodeAmount($A56,I$3,I$4,$A$3,$B$3)</f>
        <v>0</v>
      </c>
      <c r="J56">
        <f>_xll.GetEmployeeCodeAmount($A56,J$3,J$4,$A$3,$B$3)</f>
        <v>0</v>
      </c>
      <c r="K56">
        <f>_xll.GetEmployeeCodeAmount($A56,K$3,K$4,$A$3,$B$3)</f>
        <v>0</v>
      </c>
      <c r="L56">
        <f>_xll.GetEmployeeCodeAmount($A56,L$3,L$4,$A$3,$B$3)</f>
        <v>0</v>
      </c>
      <c r="M56">
        <f>_xll.GetEmployeeCodeAmount($A56,M$3,M$4,$A$3,$B$3)</f>
        <v>0</v>
      </c>
      <c r="N56">
        <f>_xll.GetEmployeeCodeAmount($A56,N$3,N$4,$A$3,$B$3)</f>
        <v>0</v>
      </c>
      <c r="O56">
        <f>_xll.GetEmployeeCodeAmount($A56,O$3,O$4,$A$3,$B$3)</f>
        <v>0</v>
      </c>
      <c r="P56" s="5">
        <f t="shared" si="0"/>
        <v>0</v>
      </c>
      <c r="S56">
        <f t="shared" si="1"/>
        <v>0</v>
      </c>
    </row>
    <row r="57" spans="2:19" x14ac:dyDescent="0.2">
      <c r="B57" t="str">
        <f>_xll.GetEmployeeName(A57)</f>
        <v/>
      </c>
      <c r="C57" s="4">
        <f>_xll.GetEmployeeGrossWages(A57,$A$3,$B$3)</f>
        <v>0</v>
      </c>
      <c r="D57">
        <f>_xll.GetEmployeeCodeAmount($A57,D$3,D$4,$A$3,$B$3)</f>
        <v>0</v>
      </c>
      <c r="E57">
        <f>_xll.GetEmployeeCodeAmount($A57,E$3,E$4,$A$3,$B$3)</f>
        <v>0</v>
      </c>
      <c r="F57">
        <f>_xll.GetEmployeeCodeAmount($A57,F$3,F$4,$A$3,$B$3)</f>
        <v>0</v>
      </c>
      <c r="G57">
        <f>_xll.GetEmployeeCodeAmount($A57,G$3,G$4,$A$3,$B$3)</f>
        <v>0</v>
      </c>
      <c r="H57">
        <f>_xll.GetEmployeeCodeAmount($A57,H$3,H$4,$A$3,$B$3)</f>
        <v>0</v>
      </c>
      <c r="I57">
        <f>_xll.GetEmployeeCodeAmount($A57,I$3,I$4,$A$3,$B$3)</f>
        <v>0</v>
      </c>
      <c r="J57">
        <f>_xll.GetEmployeeCodeAmount($A57,J$3,J$4,$A$3,$B$3)</f>
        <v>0</v>
      </c>
      <c r="K57">
        <f>_xll.GetEmployeeCodeAmount($A57,K$3,K$4,$A$3,$B$3)</f>
        <v>0</v>
      </c>
      <c r="L57">
        <f>_xll.GetEmployeeCodeAmount($A57,L$3,L$4,$A$3,$B$3)</f>
        <v>0</v>
      </c>
      <c r="M57">
        <f>_xll.GetEmployeeCodeAmount($A57,M$3,M$4,$A$3,$B$3)</f>
        <v>0</v>
      </c>
      <c r="N57">
        <f>_xll.GetEmployeeCodeAmount($A57,N$3,N$4,$A$3,$B$3)</f>
        <v>0</v>
      </c>
      <c r="O57">
        <f>_xll.GetEmployeeCodeAmount($A57,O$3,O$4,$A$3,$B$3)</f>
        <v>0</v>
      </c>
      <c r="P57" s="5">
        <f t="shared" si="0"/>
        <v>0</v>
      </c>
      <c r="S57">
        <f t="shared" si="1"/>
        <v>0</v>
      </c>
    </row>
    <row r="58" spans="2:19" x14ac:dyDescent="0.2">
      <c r="B58" t="str">
        <f>_xll.GetEmployeeName(A58)</f>
        <v/>
      </c>
      <c r="C58" s="4">
        <f>_xll.GetEmployeeGrossWages(A58,$A$3,$B$3)</f>
        <v>0</v>
      </c>
      <c r="D58">
        <f>_xll.GetEmployeeCodeAmount($A58,D$3,D$4,$A$3,$B$3)</f>
        <v>0</v>
      </c>
      <c r="E58">
        <f>_xll.GetEmployeeCodeAmount($A58,E$3,E$4,$A$3,$B$3)</f>
        <v>0</v>
      </c>
      <c r="F58">
        <f>_xll.GetEmployeeCodeAmount($A58,F$3,F$4,$A$3,$B$3)</f>
        <v>0</v>
      </c>
      <c r="G58">
        <f>_xll.GetEmployeeCodeAmount($A58,G$3,G$4,$A$3,$B$3)</f>
        <v>0</v>
      </c>
      <c r="H58">
        <f>_xll.GetEmployeeCodeAmount($A58,H$3,H$4,$A$3,$B$3)</f>
        <v>0</v>
      </c>
      <c r="I58">
        <f>_xll.GetEmployeeCodeAmount($A58,I$3,I$4,$A$3,$B$3)</f>
        <v>0</v>
      </c>
      <c r="J58">
        <f>_xll.GetEmployeeCodeAmount($A58,J$3,J$4,$A$3,$B$3)</f>
        <v>0</v>
      </c>
      <c r="K58">
        <f>_xll.GetEmployeeCodeAmount($A58,K$3,K$4,$A$3,$B$3)</f>
        <v>0</v>
      </c>
      <c r="L58">
        <f>_xll.GetEmployeeCodeAmount($A58,L$3,L$4,$A$3,$B$3)</f>
        <v>0</v>
      </c>
      <c r="M58">
        <f>_xll.GetEmployeeCodeAmount($A58,M$3,M$4,$A$3,$B$3)</f>
        <v>0</v>
      </c>
      <c r="N58">
        <f>_xll.GetEmployeeCodeAmount($A58,N$3,N$4,$A$3,$B$3)</f>
        <v>0</v>
      </c>
      <c r="O58">
        <f>_xll.GetEmployeeCodeAmount($A58,O$3,O$4,$A$3,$B$3)</f>
        <v>0</v>
      </c>
      <c r="P58" s="5">
        <f t="shared" si="0"/>
        <v>0</v>
      </c>
      <c r="S58">
        <f t="shared" si="1"/>
        <v>0</v>
      </c>
    </row>
    <row r="59" spans="2:19" x14ac:dyDescent="0.2">
      <c r="B59" t="str">
        <f>_xll.GetEmployeeName(A59)</f>
        <v/>
      </c>
      <c r="C59" s="4">
        <f>_xll.GetEmployeeGrossWages(A59,$A$3,$B$3)</f>
        <v>0</v>
      </c>
      <c r="D59">
        <f>_xll.GetEmployeeCodeAmount($A59,D$3,D$4,$A$3,$B$3)</f>
        <v>0</v>
      </c>
      <c r="E59">
        <f>_xll.GetEmployeeCodeAmount($A59,E$3,E$4,$A$3,$B$3)</f>
        <v>0</v>
      </c>
      <c r="F59">
        <f>_xll.GetEmployeeCodeAmount($A59,F$3,F$4,$A$3,$B$3)</f>
        <v>0</v>
      </c>
      <c r="G59">
        <f>_xll.GetEmployeeCodeAmount($A59,G$3,G$4,$A$3,$B$3)</f>
        <v>0</v>
      </c>
      <c r="H59">
        <f>_xll.GetEmployeeCodeAmount($A59,H$3,H$4,$A$3,$B$3)</f>
        <v>0</v>
      </c>
      <c r="I59">
        <f>_xll.GetEmployeeCodeAmount($A59,I$3,I$4,$A$3,$B$3)</f>
        <v>0</v>
      </c>
      <c r="J59">
        <f>_xll.GetEmployeeCodeAmount($A59,J$3,J$4,$A$3,$B$3)</f>
        <v>0</v>
      </c>
      <c r="K59">
        <f>_xll.GetEmployeeCodeAmount($A59,K$3,K$4,$A$3,$B$3)</f>
        <v>0</v>
      </c>
      <c r="L59">
        <f>_xll.GetEmployeeCodeAmount($A59,L$3,L$4,$A$3,$B$3)</f>
        <v>0</v>
      </c>
      <c r="M59">
        <f>_xll.GetEmployeeCodeAmount($A59,M$3,M$4,$A$3,$B$3)</f>
        <v>0</v>
      </c>
      <c r="N59">
        <f>_xll.GetEmployeeCodeAmount($A59,N$3,N$4,$A$3,$B$3)</f>
        <v>0</v>
      </c>
      <c r="O59">
        <f>_xll.GetEmployeeCodeAmount($A59,O$3,O$4,$A$3,$B$3)</f>
        <v>0</v>
      </c>
      <c r="P59" s="5">
        <f t="shared" si="0"/>
        <v>0</v>
      </c>
      <c r="S59">
        <f t="shared" si="1"/>
        <v>0</v>
      </c>
    </row>
    <row r="60" spans="2:19" x14ac:dyDescent="0.2">
      <c r="B60" t="str">
        <f>_xll.GetEmployeeName(A60)</f>
        <v/>
      </c>
      <c r="C60" s="4">
        <f>_xll.GetEmployeeGrossWages(A60,$A$3,$B$3)</f>
        <v>0</v>
      </c>
      <c r="D60">
        <f>_xll.GetEmployeeCodeAmount($A60,D$3,D$4,$A$3,$B$3)</f>
        <v>0</v>
      </c>
      <c r="E60">
        <f>_xll.GetEmployeeCodeAmount($A60,E$3,E$4,$A$3,$B$3)</f>
        <v>0</v>
      </c>
      <c r="F60">
        <f>_xll.GetEmployeeCodeAmount($A60,F$3,F$4,$A$3,$B$3)</f>
        <v>0</v>
      </c>
      <c r="G60">
        <f>_xll.GetEmployeeCodeAmount($A60,G$3,G$4,$A$3,$B$3)</f>
        <v>0</v>
      </c>
      <c r="H60">
        <f>_xll.GetEmployeeCodeAmount($A60,H$3,H$4,$A$3,$B$3)</f>
        <v>0</v>
      </c>
      <c r="I60">
        <f>_xll.GetEmployeeCodeAmount($A60,I$3,I$4,$A$3,$B$3)</f>
        <v>0</v>
      </c>
      <c r="J60">
        <f>_xll.GetEmployeeCodeAmount($A60,J$3,J$4,$A$3,$B$3)</f>
        <v>0</v>
      </c>
      <c r="K60">
        <f>_xll.GetEmployeeCodeAmount($A60,K$3,K$4,$A$3,$B$3)</f>
        <v>0</v>
      </c>
      <c r="L60">
        <f>_xll.GetEmployeeCodeAmount($A60,L$3,L$4,$A$3,$B$3)</f>
        <v>0</v>
      </c>
      <c r="M60">
        <f>_xll.GetEmployeeCodeAmount($A60,M$3,M$4,$A$3,$B$3)</f>
        <v>0</v>
      </c>
      <c r="N60">
        <f>_xll.GetEmployeeCodeAmount($A60,N$3,N$4,$A$3,$B$3)</f>
        <v>0</v>
      </c>
      <c r="O60">
        <f>_xll.GetEmployeeCodeAmount($A60,O$3,O$4,$A$3,$B$3)</f>
        <v>0</v>
      </c>
      <c r="P60" s="5">
        <f t="shared" si="0"/>
        <v>0</v>
      </c>
      <c r="S60">
        <f t="shared" si="1"/>
        <v>0</v>
      </c>
    </row>
    <row r="61" spans="2:19" x14ac:dyDescent="0.2">
      <c r="B61" t="str">
        <f>_xll.GetEmployeeName(A61)</f>
        <v/>
      </c>
      <c r="C61" s="4">
        <f>_xll.GetEmployeeGrossWages(A61,$A$3,$B$3)</f>
        <v>0</v>
      </c>
      <c r="D61">
        <f>_xll.GetEmployeeCodeAmount($A61,D$3,D$4,$A$3,$B$3)</f>
        <v>0</v>
      </c>
      <c r="E61">
        <f>_xll.GetEmployeeCodeAmount($A61,E$3,E$4,$A$3,$B$3)</f>
        <v>0</v>
      </c>
      <c r="F61">
        <f>_xll.GetEmployeeCodeAmount($A61,F$3,F$4,$A$3,$B$3)</f>
        <v>0</v>
      </c>
      <c r="G61">
        <f>_xll.GetEmployeeCodeAmount($A61,G$3,G$4,$A$3,$B$3)</f>
        <v>0</v>
      </c>
      <c r="H61">
        <f>_xll.GetEmployeeCodeAmount($A61,H$3,H$4,$A$3,$B$3)</f>
        <v>0</v>
      </c>
      <c r="I61">
        <f>_xll.GetEmployeeCodeAmount($A61,I$3,I$4,$A$3,$B$3)</f>
        <v>0</v>
      </c>
      <c r="J61">
        <f>_xll.GetEmployeeCodeAmount($A61,J$3,J$4,$A$3,$B$3)</f>
        <v>0</v>
      </c>
      <c r="K61">
        <f>_xll.GetEmployeeCodeAmount($A61,K$3,K$4,$A$3,$B$3)</f>
        <v>0</v>
      </c>
      <c r="L61">
        <f>_xll.GetEmployeeCodeAmount($A61,L$3,L$4,$A$3,$B$3)</f>
        <v>0</v>
      </c>
      <c r="M61">
        <f>_xll.GetEmployeeCodeAmount($A61,M$3,M$4,$A$3,$B$3)</f>
        <v>0</v>
      </c>
      <c r="N61">
        <f>_xll.GetEmployeeCodeAmount($A61,N$3,N$4,$A$3,$B$3)</f>
        <v>0</v>
      </c>
      <c r="O61">
        <f>_xll.GetEmployeeCodeAmount($A61,O$3,O$4,$A$3,$B$3)</f>
        <v>0</v>
      </c>
      <c r="P61" s="5">
        <f t="shared" si="0"/>
        <v>0</v>
      </c>
      <c r="S61">
        <f t="shared" si="1"/>
        <v>0</v>
      </c>
    </row>
    <row r="62" spans="2:19" x14ac:dyDescent="0.2">
      <c r="B62" t="str">
        <f>_xll.GetEmployeeName(A62)</f>
        <v/>
      </c>
      <c r="C62" s="4">
        <f>_xll.GetEmployeeGrossWages(A62,$A$3,$B$3)</f>
        <v>0</v>
      </c>
      <c r="D62">
        <f>_xll.GetEmployeeCodeAmount($A62,D$3,D$4,$A$3,$B$3)</f>
        <v>0</v>
      </c>
      <c r="E62">
        <f>_xll.GetEmployeeCodeAmount($A62,E$3,E$4,$A$3,$B$3)</f>
        <v>0</v>
      </c>
      <c r="F62">
        <f>_xll.GetEmployeeCodeAmount($A62,F$3,F$4,$A$3,$B$3)</f>
        <v>0</v>
      </c>
      <c r="G62">
        <f>_xll.GetEmployeeCodeAmount($A62,G$3,G$4,$A$3,$B$3)</f>
        <v>0</v>
      </c>
      <c r="H62">
        <f>_xll.GetEmployeeCodeAmount($A62,H$3,H$4,$A$3,$B$3)</f>
        <v>0</v>
      </c>
      <c r="I62">
        <f>_xll.GetEmployeeCodeAmount($A62,I$3,I$4,$A$3,$B$3)</f>
        <v>0</v>
      </c>
      <c r="J62">
        <f>_xll.GetEmployeeCodeAmount($A62,J$3,J$4,$A$3,$B$3)</f>
        <v>0</v>
      </c>
      <c r="K62">
        <f>_xll.GetEmployeeCodeAmount($A62,K$3,K$4,$A$3,$B$3)</f>
        <v>0</v>
      </c>
      <c r="L62">
        <f>_xll.GetEmployeeCodeAmount($A62,L$3,L$4,$A$3,$B$3)</f>
        <v>0</v>
      </c>
      <c r="M62">
        <f>_xll.GetEmployeeCodeAmount($A62,M$3,M$4,$A$3,$B$3)</f>
        <v>0</v>
      </c>
      <c r="N62">
        <f>_xll.GetEmployeeCodeAmount($A62,N$3,N$4,$A$3,$B$3)</f>
        <v>0</v>
      </c>
      <c r="O62">
        <f>_xll.GetEmployeeCodeAmount($A62,O$3,O$4,$A$3,$B$3)</f>
        <v>0</v>
      </c>
      <c r="P62" s="5">
        <f t="shared" si="0"/>
        <v>0</v>
      </c>
      <c r="S62">
        <f t="shared" si="1"/>
        <v>0</v>
      </c>
    </row>
    <row r="63" spans="2:19" x14ac:dyDescent="0.2">
      <c r="B63" t="str">
        <f>_xll.GetEmployeeName(A63)</f>
        <v/>
      </c>
      <c r="C63" s="4">
        <f>_xll.GetEmployeeGrossWages(A63,$A$3,$B$3)</f>
        <v>0</v>
      </c>
      <c r="D63">
        <f>_xll.GetEmployeeCodeAmount($A63,D$3,D$4,$A$3,$B$3)</f>
        <v>0</v>
      </c>
      <c r="E63">
        <f>_xll.GetEmployeeCodeAmount($A63,E$3,E$4,$A$3,$B$3)</f>
        <v>0</v>
      </c>
      <c r="F63">
        <f>_xll.GetEmployeeCodeAmount($A63,F$3,F$4,$A$3,$B$3)</f>
        <v>0</v>
      </c>
      <c r="G63">
        <f>_xll.GetEmployeeCodeAmount($A63,G$3,G$4,$A$3,$B$3)</f>
        <v>0</v>
      </c>
      <c r="H63">
        <f>_xll.GetEmployeeCodeAmount($A63,H$3,H$4,$A$3,$B$3)</f>
        <v>0</v>
      </c>
      <c r="I63">
        <f>_xll.GetEmployeeCodeAmount($A63,I$3,I$4,$A$3,$B$3)</f>
        <v>0</v>
      </c>
      <c r="J63">
        <f>_xll.GetEmployeeCodeAmount($A63,J$3,J$4,$A$3,$B$3)</f>
        <v>0</v>
      </c>
      <c r="K63">
        <f>_xll.GetEmployeeCodeAmount($A63,K$3,K$4,$A$3,$B$3)</f>
        <v>0</v>
      </c>
      <c r="L63">
        <f>_xll.GetEmployeeCodeAmount($A63,L$3,L$4,$A$3,$B$3)</f>
        <v>0</v>
      </c>
      <c r="M63">
        <f>_xll.GetEmployeeCodeAmount($A63,M$3,M$4,$A$3,$B$3)</f>
        <v>0</v>
      </c>
      <c r="N63">
        <f>_xll.GetEmployeeCodeAmount($A63,N$3,N$4,$A$3,$B$3)</f>
        <v>0</v>
      </c>
      <c r="O63">
        <f>_xll.GetEmployeeCodeAmount($A63,O$3,O$4,$A$3,$B$3)</f>
        <v>0</v>
      </c>
      <c r="P63" s="5">
        <f t="shared" si="0"/>
        <v>0</v>
      </c>
      <c r="S63">
        <f t="shared" si="1"/>
        <v>0</v>
      </c>
    </row>
    <row r="64" spans="2:19" x14ac:dyDescent="0.2">
      <c r="B64" t="str">
        <f>_xll.GetEmployeeName(A64)</f>
        <v/>
      </c>
      <c r="C64" s="4">
        <f>_xll.GetEmployeeGrossWages(A64,$A$3,$B$3)</f>
        <v>0</v>
      </c>
      <c r="D64">
        <f>_xll.GetEmployeeCodeAmount($A64,D$3,D$4,$A$3,$B$3)</f>
        <v>0</v>
      </c>
      <c r="E64">
        <f>_xll.GetEmployeeCodeAmount($A64,E$3,E$4,$A$3,$B$3)</f>
        <v>0</v>
      </c>
      <c r="F64">
        <f>_xll.GetEmployeeCodeAmount($A64,F$3,F$4,$A$3,$B$3)</f>
        <v>0</v>
      </c>
      <c r="G64">
        <f>_xll.GetEmployeeCodeAmount($A64,G$3,G$4,$A$3,$B$3)</f>
        <v>0</v>
      </c>
      <c r="H64">
        <f>_xll.GetEmployeeCodeAmount($A64,H$3,H$4,$A$3,$B$3)</f>
        <v>0</v>
      </c>
      <c r="I64">
        <f>_xll.GetEmployeeCodeAmount($A64,I$3,I$4,$A$3,$B$3)</f>
        <v>0</v>
      </c>
      <c r="J64">
        <f>_xll.GetEmployeeCodeAmount($A64,J$3,J$4,$A$3,$B$3)</f>
        <v>0</v>
      </c>
      <c r="K64">
        <f>_xll.GetEmployeeCodeAmount($A64,K$3,K$4,$A$3,$B$3)</f>
        <v>0</v>
      </c>
      <c r="L64">
        <f>_xll.GetEmployeeCodeAmount($A64,L$3,L$4,$A$3,$B$3)</f>
        <v>0</v>
      </c>
      <c r="M64">
        <f>_xll.GetEmployeeCodeAmount($A64,M$3,M$4,$A$3,$B$3)</f>
        <v>0</v>
      </c>
      <c r="N64">
        <f>_xll.GetEmployeeCodeAmount($A64,N$3,N$4,$A$3,$B$3)</f>
        <v>0</v>
      </c>
      <c r="O64">
        <f>_xll.GetEmployeeCodeAmount($A64,O$3,O$4,$A$3,$B$3)</f>
        <v>0</v>
      </c>
      <c r="P64" s="5">
        <f t="shared" si="0"/>
        <v>0</v>
      </c>
      <c r="S64">
        <f t="shared" si="1"/>
        <v>0</v>
      </c>
    </row>
    <row r="65" spans="2:19" x14ac:dyDescent="0.2">
      <c r="B65" t="str">
        <f>_xll.GetEmployeeName(A65)</f>
        <v/>
      </c>
      <c r="C65" s="4">
        <f>_xll.GetEmployeeGrossWages(A65,$A$3,$B$3)</f>
        <v>0</v>
      </c>
      <c r="D65">
        <f>_xll.GetEmployeeCodeAmount($A65,D$3,D$4,$A$3,$B$3)</f>
        <v>0</v>
      </c>
      <c r="E65">
        <f>_xll.GetEmployeeCodeAmount($A65,E$3,E$4,$A$3,$B$3)</f>
        <v>0</v>
      </c>
      <c r="F65">
        <f>_xll.GetEmployeeCodeAmount($A65,F$3,F$4,$A$3,$B$3)</f>
        <v>0</v>
      </c>
      <c r="G65">
        <f>_xll.GetEmployeeCodeAmount($A65,G$3,G$4,$A$3,$B$3)</f>
        <v>0</v>
      </c>
      <c r="H65">
        <f>_xll.GetEmployeeCodeAmount($A65,H$3,H$4,$A$3,$B$3)</f>
        <v>0</v>
      </c>
      <c r="I65">
        <f>_xll.GetEmployeeCodeAmount($A65,I$3,I$4,$A$3,$B$3)</f>
        <v>0</v>
      </c>
      <c r="J65">
        <f>_xll.GetEmployeeCodeAmount($A65,J$3,J$4,$A$3,$B$3)</f>
        <v>0</v>
      </c>
      <c r="K65">
        <f>_xll.GetEmployeeCodeAmount($A65,K$3,K$4,$A$3,$B$3)</f>
        <v>0</v>
      </c>
      <c r="L65">
        <f>_xll.GetEmployeeCodeAmount($A65,L$3,L$4,$A$3,$B$3)</f>
        <v>0</v>
      </c>
      <c r="M65">
        <f>_xll.GetEmployeeCodeAmount($A65,M$3,M$4,$A$3,$B$3)</f>
        <v>0</v>
      </c>
      <c r="N65">
        <f>_xll.GetEmployeeCodeAmount($A65,N$3,N$4,$A$3,$B$3)</f>
        <v>0</v>
      </c>
      <c r="O65">
        <f>_xll.GetEmployeeCodeAmount($A65,O$3,O$4,$A$3,$B$3)</f>
        <v>0</v>
      </c>
      <c r="P65" s="5">
        <f t="shared" si="0"/>
        <v>0</v>
      </c>
      <c r="S65">
        <f t="shared" si="1"/>
        <v>0</v>
      </c>
    </row>
    <row r="66" spans="2:19" x14ac:dyDescent="0.2">
      <c r="B66" t="str">
        <f>_xll.GetEmployeeName(A66)</f>
        <v/>
      </c>
      <c r="C66" s="4">
        <f>_xll.GetEmployeeGrossWages(A66,$A$3,$B$3)</f>
        <v>0</v>
      </c>
      <c r="D66">
        <f>_xll.GetEmployeeCodeAmount($A66,D$3,D$4,$A$3,$B$3)</f>
        <v>0</v>
      </c>
      <c r="E66">
        <f>_xll.GetEmployeeCodeAmount($A66,E$3,E$4,$A$3,$B$3)</f>
        <v>0</v>
      </c>
      <c r="F66">
        <f>_xll.GetEmployeeCodeAmount($A66,F$3,F$4,$A$3,$B$3)</f>
        <v>0</v>
      </c>
      <c r="G66">
        <f>_xll.GetEmployeeCodeAmount($A66,G$3,G$4,$A$3,$B$3)</f>
        <v>0</v>
      </c>
      <c r="H66">
        <f>_xll.GetEmployeeCodeAmount($A66,H$3,H$4,$A$3,$B$3)</f>
        <v>0</v>
      </c>
      <c r="I66">
        <f>_xll.GetEmployeeCodeAmount($A66,I$3,I$4,$A$3,$B$3)</f>
        <v>0</v>
      </c>
      <c r="J66">
        <f>_xll.GetEmployeeCodeAmount($A66,J$3,J$4,$A$3,$B$3)</f>
        <v>0</v>
      </c>
      <c r="K66">
        <f>_xll.GetEmployeeCodeAmount($A66,K$3,K$4,$A$3,$B$3)</f>
        <v>0</v>
      </c>
      <c r="L66">
        <f>_xll.GetEmployeeCodeAmount($A66,L$3,L$4,$A$3,$B$3)</f>
        <v>0</v>
      </c>
      <c r="M66">
        <f>_xll.GetEmployeeCodeAmount($A66,M$3,M$4,$A$3,$B$3)</f>
        <v>0</v>
      </c>
      <c r="N66">
        <f>_xll.GetEmployeeCodeAmount($A66,N$3,N$4,$A$3,$B$3)</f>
        <v>0</v>
      </c>
      <c r="O66">
        <f>_xll.GetEmployeeCodeAmount($A66,O$3,O$4,$A$3,$B$3)</f>
        <v>0</v>
      </c>
      <c r="P66" s="5">
        <f t="shared" si="0"/>
        <v>0</v>
      </c>
      <c r="S66">
        <f t="shared" si="1"/>
        <v>0</v>
      </c>
    </row>
    <row r="67" spans="2:19" x14ac:dyDescent="0.2">
      <c r="B67" t="str">
        <f>_xll.GetEmployeeName(A67)</f>
        <v/>
      </c>
      <c r="C67" s="4">
        <f>_xll.GetEmployeeGrossWages(A67,$A$3,$B$3)</f>
        <v>0</v>
      </c>
      <c r="D67">
        <f>_xll.GetEmployeeCodeAmount($A67,D$3,D$4,$A$3,$B$3)</f>
        <v>0</v>
      </c>
      <c r="E67">
        <f>_xll.GetEmployeeCodeAmount($A67,E$3,E$4,$A$3,$B$3)</f>
        <v>0</v>
      </c>
      <c r="F67">
        <f>_xll.GetEmployeeCodeAmount($A67,F$3,F$4,$A$3,$B$3)</f>
        <v>0</v>
      </c>
      <c r="G67">
        <f>_xll.GetEmployeeCodeAmount($A67,G$3,G$4,$A$3,$B$3)</f>
        <v>0</v>
      </c>
      <c r="H67">
        <f>_xll.GetEmployeeCodeAmount($A67,H$3,H$4,$A$3,$B$3)</f>
        <v>0</v>
      </c>
      <c r="I67">
        <f>_xll.GetEmployeeCodeAmount($A67,I$3,I$4,$A$3,$B$3)</f>
        <v>0</v>
      </c>
      <c r="J67">
        <f>_xll.GetEmployeeCodeAmount($A67,J$3,J$4,$A$3,$B$3)</f>
        <v>0</v>
      </c>
      <c r="K67">
        <f>_xll.GetEmployeeCodeAmount($A67,K$3,K$4,$A$3,$B$3)</f>
        <v>0</v>
      </c>
      <c r="L67">
        <f>_xll.GetEmployeeCodeAmount($A67,L$3,L$4,$A$3,$B$3)</f>
        <v>0</v>
      </c>
      <c r="M67">
        <f>_xll.GetEmployeeCodeAmount($A67,M$3,M$4,$A$3,$B$3)</f>
        <v>0</v>
      </c>
      <c r="N67">
        <f>_xll.GetEmployeeCodeAmount($A67,N$3,N$4,$A$3,$B$3)</f>
        <v>0</v>
      </c>
      <c r="O67">
        <f>_xll.GetEmployeeCodeAmount($A67,O$3,O$4,$A$3,$B$3)</f>
        <v>0</v>
      </c>
      <c r="P67" s="5">
        <f t="shared" si="0"/>
        <v>0</v>
      </c>
      <c r="S67">
        <f t="shared" si="1"/>
        <v>0</v>
      </c>
    </row>
    <row r="68" spans="2:19" x14ac:dyDescent="0.2">
      <c r="B68" t="str">
        <f>_xll.GetEmployeeName(A68)</f>
        <v/>
      </c>
      <c r="C68" s="4">
        <f>_xll.GetEmployeeGrossWages(A68,$A$3,$B$3)</f>
        <v>0</v>
      </c>
      <c r="D68">
        <f>_xll.GetEmployeeCodeAmount($A68,D$3,D$4,$A$3,$B$3)</f>
        <v>0</v>
      </c>
      <c r="E68">
        <f>_xll.GetEmployeeCodeAmount($A68,E$3,E$4,$A$3,$B$3)</f>
        <v>0</v>
      </c>
      <c r="F68">
        <f>_xll.GetEmployeeCodeAmount($A68,F$3,F$4,$A$3,$B$3)</f>
        <v>0</v>
      </c>
      <c r="G68">
        <f>_xll.GetEmployeeCodeAmount($A68,G$3,G$4,$A$3,$B$3)</f>
        <v>0</v>
      </c>
      <c r="H68">
        <f>_xll.GetEmployeeCodeAmount($A68,H$3,H$4,$A$3,$B$3)</f>
        <v>0</v>
      </c>
      <c r="I68">
        <f>_xll.GetEmployeeCodeAmount($A68,I$3,I$4,$A$3,$B$3)</f>
        <v>0</v>
      </c>
      <c r="J68">
        <f>_xll.GetEmployeeCodeAmount($A68,J$3,J$4,$A$3,$B$3)</f>
        <v>0</v>
      </c>
      <c r="K68">
        <f>_xll.GetEmployeeCodeAmount($A68,K$3,K$4,$A$3,$B$3)</f>
        <v>0</v>
      </c>
      <c r="L68">
        <f>_xll.GetEmployeeCodeAmount($A68,L$3,L$4,$A$3,$B$3)</f>
        <v>0</v>
      </c>
      <c r="M68">
        <f>_xll.GetEmployeeCodeAmount($A68,M$3,M$4,$A$3,$B$3)</f>
        <v>0</v>
      </c>
      <c r="N68">
        <f>_xll.GetEmployeeCodeAmount($A68,N$3,N$4,$A$3,$B$3)</f>
        <v>0</v>
      </c>
      <c r="O68">
        <f>_xll.GetEmployeeCodeAmount($A68,O$3,O$4,$A$3,$B$3)</f>
        <v>0</v>
      </c>
      <c r="P68" s="5">
        <f t="shared" si="0"/>
        <v>0</v>
      </c>
      <c r="S68">
        <f t="shared" si="1"/>
        <v>0</v>
      </c>
    </row>
    <row r="69" spans="2:19" x14ac:dyDescent="0.2">
      <c r="B69" t="str">
        <f>_xll.GetEmployeeName(A69)</f>
        <v/>
      </c>
      <c r="C69" s="4">
        <f>_xll.GetEmployeeGrossWages(A69,$A$3,$B$3)</f>
        <v>0</v>
      </c>
      <c r="D69">
        <f>_xll.GetEmployeeCodeAmount($A69,D$3,D$4,$A$3,$B$3)</f>
        <v>0</v>
      </c>
      <c r="E69">
        <f>_xll.GetEmployeeCodeAmount($A69,E$3,E$4,$A$3,$B$3)</f>
        <v>0</v>
      </c>
      <c r="F69">
        <f>_xll.GetEmployeeCodeAmount($A69,F$3,F$4,$A$3,$B$3)</f>
        <v>0</v>
      </c>
      <c r="G69">
        <f>_xll.GetEmployeeCodeAmount($A69,G$3,G$4,$A$3,$B$3)</f>
        <v>0</v>
      </c>
      <c r="H69">
        <f>_xll.GetEmployeeCodeAmount($A69,H$3,H$4,$A$3,$B$3)</f>
        <v>0</v>
      </c>
      <c r="I69">
        <f>_xll.GetEmployeeCodeAmount($A69,I$3,I$4,$A$3,$B$3)</f>
        <v>0</v>
      </c>
      <c r="J69">
        <f>_xll.GetEmployeeCodeAmount($A69,J$3,J$4,$A$3,$B$3)</f>
        <v>0</v>
      </c>
      <c r="K69">
        <f>_xll.GetEmployeeCodeAmount($A69,K$3,K$4,$A$3,$B$3)</f>
        <v>0</v>
      </c>
      <c r="L69">
        <f>_xll.GetEmployeeCodeAmount($A69,L$3,L$4,$A$3,$B$3)</f>
        <v>0</v>
      </c>
      <c r="M69">
        <f>_xll.GetEmployeeCodeAmount($A69,M$3,M$4,$A$3,$B$3)</f>
        <v>0</v>
      </c>
      <c r="N69">
        <f>_xll.GetEmployeeCodeAmount($A69,N$3,N$4,$A$3,$B$3)</f>
        <v>0</v>
      </c>
      <c r="O69">
        <f>_xll.GetEmployeeCodeAmount($A69,O$3,O$4,$A$3,$B$3)</f>
        <v>0</v>
      </c>
      <c r="P69" s="5">
        <f t="shared" si="0"/>
        <v>0</v>
      </c>
      <c r="S69">
        <f t="shared" si="1"/>
        <v>0</v>
      </c>
    </row>
    <row r="70" spans="2:19" x14ac:dyDescent="0.2">
      <c r="B70" t="str">
        <f>_xll.GetEmployeeName(A70)</f>
        <v/>
      </c>
      <c r="C70" s="4">
        <f>_xll.GetEmployeeGrossWages(A70,$A$3,$B$3)</f>
        <v>0</v>
      </c>
      <c r="D70">
        <f>_xll.GetEmployeeCodeAmount($A70,D$3,D$4,$A$3,$B$3)</f>
        <v>0</v>
      </c>
      <c r="E70">
        <f>_xll.GetEmployeeCodeAmount($A70,E$3,E$4,$A$3,$B$3)</f>
        <v>0</v>
      </c>
      <c r="F70">
        <f>_xll.GetEmployeeCodeAmount($A70,F$3,F$4,$A$3,$B$3)</f>
        <v>0</v>
      </c>
      <c r="G70">
        <f>_xll.GetEmployeeCodeAmount($A70,G$3,G$4,$A$3,$B$3)</f>
        <v>0</v>
      </c>
      <c r="H70">
        <f>_xll.GetEmployeeCodeAmount($A70,H$3,H$4,$A$3,$B$3)</f>
        <v>0</v>
      </c>
      <c r="I70">
        <f>_xll.GetEmployeeCodeAmount($A70,I$3,I$4,$A$3,$B$3)</f>
        <v>0</v>
      </c>
      <c r="J70">
        <f>_xll.GetEmployeeCodeAmount($A70,J$3,J$4,$A$3,$B$3)</f>
        <v>0</v>
      </c>
      <c r="K70">
        <f>_xll.GetEmployeeCodeAmount($A70,K$3,K$4,$A$3,$B$3)</f>
        <v>0</v>
      </c>
      <c r="L70">
        <f>_xll.GetEmployeeCodeAmount($A70,L$3,L$4,$A$3,$B$3)</f>
        <v>0</v>
      </c>
      <c r="M70">
        <f>_xll.GetEmployeeCodeAmount($A70,M$3,M$4,$A$3,$B$3)</f>
        <v>0</v>
      </c>
      <c r="N70">
        <f>_xll.GetEmployeeCodeAmount($A70,N$3,N$4,$A$3,$B$3)</f>
        <v>0</v>
      </c>
      <c r="O70">
        <f>_xll.GetEmployeeCodeAmount($A70,O$3,O$4,$A$3,$B$3)</f>
        <v>0</v>
      </c>
      <c r="P70" s="5">
        <f t="shared" si="0"/>
        <v>0</v>
      </c>
      <c r="S70">
        <f t="shared" si="1"/>
        <v>0</v>
      </c>
    </row>
    <row r="71" spans="2:19" x14ac:dyDescent="0.2">
      <c r="B71" t="str">
        <f>_xll.GetEmployeeName(A71)</f>
        <v/>
      </c>
      <c r="C71" s="4">
        <f>_xll.GetEmployeeGrossWages(A71,$A$3,$B$3)</f>
        <v>0</v>
      </c>
      <c r="D71">
        <f>_xll.GetEmployeeCodeAmount($A71,D$3,D$4,$A$3,$B$3)</f>
        <v>0</v>
      </c>
      <c r="E71">
        <f>_xll.GetEmployeeCodeAmount($A71,E$3,E$4,$A$3,$B$3)</f>
        <v>0</v>
      </c>
      <c r="F71">
        <f>_xll.GetEmployeeCodeAmount($A71,F$3,F$4,$A$3,$B$3)</f>
        <v>0</v>
      </c>
      <c r="G71">
        <f>_xll.GetEmployeeCodeAmount($A71,G$3,G$4,$A$3,$B$3)</f>
        <v>0</v>
      </c>
      <c r="H71">
        <f>_xll.GetEmployeeCodeAmount($A71,H$3,H$4,$A$3,$B$3)</f>
        <v>0</v>
      </c>
      <c r="I71">
        <f>_xll.GetEmployeeCodeAmount($A71,I$3,I$4,$A$3,$B$3)</f>
        <v>0</v>
      </c>
      <c r="J71">
        <f>_xll.GetEmployeeCodeAmount($A71,J$3,J$4,$A$3,$B$3)</f>
        <v>0</v>
      </c>
      <c r="K71">
        <f>_xll.GetEmployeeCodeAmount($A71,K$3,K$4,$A$3,$B$3)</f>
        <v>0</v>
      </c>
      <c r="L71">
        <f>_xll.GetEmployeeCodeAmount($A71,L$3,L$4,$A$3,$B$3)</f>
        <v>0</v>
      </c>
      <c r="M71">
        <f>_xll.GetEmployeeCodeAmount($A71,M$3,M$4,$A$3,$B$3)</f>
        <v>0</v>
      </c>
      <c r="N71">
        <f>_xll.GetEmployeeCodeAmount($A71,N$3,N$4,$A$3,$B$3)</f>
        <v>0</v>
      </c>
      <c r="O71">
        <f>_xll.GetEmployeeCodeAmount($A71,O$3,O$4,$A$3,$B$3)</f>
        <v>0</v>
      </c>
      <c r="P71" s="5">
        <f t="shared" si="0"/>
        <v>0</v>
      </c>
      <c r="S71">
        <f t="shared" si="1"/>
        <v>0</v>
      </c>
    </row>
    <row r="72" spans="2:19" x14ac:dyDescent="0.2">
      <c r="B72" t="str">
        <f>_xll.GetEmployeeName(A72)</f>
        <v/>
      </c>
      <c r="C72" s="4">
        <f>_xll.GetEmployeeGrossWages(A72,$A$3,$B$3)</f>
        <v>0</v>
      </c>
      <c r="D72">
        <f>_xll.GetEmployeeCodeAmount($A72,D$3,D$4,$A$3,$B$3)</f>
        <v>0</v>
      </c>
      <c r="E72">
        <f>_xll.GetEmployeeCodeAmount($A72,E$3,E$4,$A$3,$B$3)</f>
        <v>0</v>
      </c>
      <c r="F72">
        <f>_xll.GetEmployeeCodeAmount($A72,F$3,F$4,$A$3,$B$3)</f>
        <v>0</v>
      </c>
      <c r="G72">
        <f>_xll.GetEmployeeCodeAmount($A72,G$3,G$4,$A$3,$B$3)</f>
        <v>0</v>
      </c>
      <c r="H72">
        <f>_xll.GetEmployeeCodeAmount($A72,H$3,H$4,$A$3,$B$3)</f>
        <v>0</v>
      </c>
      <c r="I72">
        <f>_xll.GetEmployeeCodeAmount($A72,I$3,I$4,$A$3,$B$3)</f>
        <v>0</v>
      </c>
      <c r="J72">
        <f>_xll.GetEmployeeCodeAmount($A72,J$3,J$4,$A$3,$B$3)</f>
        <v>0</v>
      </c>
      <c r="K72">
        <f>_xll.GetEmployeeCodeAmount($A72,K$3,K$4,$A$3,$B$3)</f>
        <v>0</v>
      </c>
      <c r="L72">
        <f>_xll.GetEmployeeCodeAmount($A72,L$3,L$4,$A$3,$B$3)</f>
        <v>0</v>
      </c>
      <c r="M72">
        <f>_xll.GetEmployeeCodeAmount($A72,M$3,M$4,$A$3,$B$3)</f>
        <v>0</v>
      </c>
      <c r="N72">
        <f>_xll.GetEmployeeCodeAmount($A72,N$3,N$4,$A$3,$B$3)</f>
        <v>0</v>
      </c>
      <c r="O72">
        <f>_xll.GetEmployeeCodeAmount($A72,O$3,O$4,$A$3,$B$3)</f>
        <v>0</v>
      </c>
      <c r="P72" s="5">
        <f t="shared" ref="P72:P102" si="2">SUM(C72:O72)</f>
        <v>0</v>
      </c>
      <c r="S72">
        <f t="shared" ref="S72:S102" si="3">+P72*$S$4</f>
        <v>0</v>
      </c>
    </row>
    <row r="73" spans="2:19" x14ac:dyDescent="0.2">
      <c r="B73" t="str">
        <f>_xll.GetEmployeeName(A73)</f>
        <v/>
      </c>
      <c r="C73" s="4">
        <f>_xll.GetEmployeeGrossWages(A73,$A$3,$B$3)</f>
        <v>0</v>
      </c>
      <c r="D73">
        <f>_xll.GetEmployeeCodeAmount($A73,D$3,D$4,$A$3,$B$3)</f>
        <v>0</v>
      </c>
      <c r="E73">
        <f>_xll.GetEmployeeCodeAmount($A73,E$3,E$4,$A$3,$B$3)</f>
        <v>0</v>
      </c>
      <c r="F73">
        <f>_xll.GetEmployeeCodeAmount($A73,F$3,F$4,$A$3,$B$3)</f>
        <v>0</v>
      </c>
      <c r="G73">
        <f>_xll.GetEmployeeCodeAmount($A73,G$3,G$4,$A$3,$B$3)</f>
        <v>0</v>
      </c>
      <c r="H73">
        <f>_xll.GetEmployeeCodeAmount($A73,H$3,H$4,$A$3,$B$3)</f>
        <v>0</v>
      </c>
      <c r="I73">
        <f>_xll.GetEmployeeCodeAmount($A73,I$3,I$4,$A$3,$B$3)</f>
        <v>0</v>
      </c>
      <c r="J73">
        <f>_xll.GetEmployeeCodeAmount($A73,J$3,J$4,$A$3,$B$3)</f>
        <v>0</v>
      </c>
      <c r="K73">
        <f>_xll.GetEmployeeCodeAmount($A73,K$3,K$4,$A$3,$B$3)</f>
        <v>0</v>
      </c>
      <c r="L73">
        <f>_xll.GetEmployeeCodeAmount($A73,L$3,L$4,$A$3,$B$3)</f>
        <v>0</v>
      </c>
      <c r="M73">
        <f>_xll.GetEmployeeCodeAmount($A73,M$3,M$4,$A$3,$B$3)</f>
        <v>0</v>
      </c>
      <c r="N73">
        <f>_xll.GetEmployeeCodeAmount($A73,N$3,N$4,$A$3,$B$3)</f>
        <v>0</v>
      </c>
      <c r="O73">
        <f>_xll.GetEmployeeCodeAmount($A73,O$3,O$4,$A$3,$B$3)</f>
        <v>0</v>
      </c>
      <c r="P73" s="5">
        <f t="shared" si="2"/>
        <v>0</v>
      </c>
      <c r="S73">
        <f t="shared" si="3"/>
        <v>0</v>
      </c>
    </row>
    <row r="74" spans="2:19" x14ac:dyDescent="0.2">
      <c r="B74" t="str">
        <f>_xll.GetEmployeeName(A74)</f>
        <v/>
      </c>
      <c r="C74" s="4">
        <f>_xll.GetEmployeeGrossWages(A74,$A$3,$B$3)</f>
        <v>0</v>
      </c>
      <c r="D74">
        <f>_xll.GetEmployeeCodeAmount($A74,D$3,D$4,$A$3,$B$3)</f>
        <v>0</v>
      </c>
      <c r="E74">
        <f>_xll.GetEmployeeCodeAmount($A74,E$3,E$4,$A$3,$B$3)</f>
        <v>0</v>
      </c>
      <c r="F74">
        <f>_xll.GetEmployeeCodeAmount($A74,F$3,F$4,$A$3,$B$3)</f>
        <v>0</v>
      </c>
      <c r="G74">
        <f>_xll.GetEmployeeCodeAmount($A74,G$3,G$4,$A$3,$B$3)</f>
        <v>0</v>
      </c>
      <c r="H74">
        <f>_xll.GetEmployeeCodeAmount($A74,H$3,H$4,$A$3,$B$3)</f>
        <v>0</v>
      </c>
      <c r="I74">
        <f>_xll.GetEmployeeCodeAmount($A74,I$3,I$4,$A$3,$B$3)</f>
        <v>0</v>
      </c>
      <c r="J74">
        <f>_xll.GetEmployeeCodeAmount($A74,J$3,J$4,$A$3,$B$3)</f>
        <v>0</v>
      </c>
      <c r="K74">
        <f>_xll.GetEmployeeCodeAmount($A74,K$3,K$4,$A$3,$B$3)</f>
        <v>0</v>
      </c>
      <c r="L74">
        <f>_xll.GetEmployeeCodeAmount($A74,L$3,L$4,$A$3,$B$3)</f>
        <v>0</v>
      </c>
      <c r="M74">
        <f>_xll.GetEmployeeCodeAmount($A74,M$3,M$4,$A$3,$B$3)</f>
        <v>0</v>
      </c>
      <c r="N74">
        <f>_xll.GetEmployeeCodeAmount($A74,N$3,N$4,$A$3,$B$3)</f>
        <v>0</v>
      </c>
      <c r="O74">
        <f>_xll.GetEmployeeCodeAmount($A74,O$3,O$4,$A$3,$B$3)</f>
        <v>0</v>
      </c>
      <c r="P74" s="5">
        <f t="shared" si="2"/>
        <v>0</v>
      </c>
      <c r="S74">
        <f t="shared" si="3"/>
        <v>0</v>
      </c>
    </row>
    <row r="75" spans="2:19" x14ac:dyDescent="0.2">
      <c r="B75" t="str">
        <f>_xll.GetEmployeeName(A75)</f>
        <v/>
      </c>
      <c r="C75" s="4">
        <f>_xll.GetEmployeeGrossWages(A75,$A$3,$B$3)</f>
        <v>0</v>
      </c>
      <c r="D75">
        <f>_xll.GetEmployeeCodeAmount($A75,D$3,D$4,$A$3,$B$3)</f>
        <v>0</v>
      </c>
      <c r="E75">
        <f>_xll.GetEmployeeCodeAmount($A75,E$3,E$4,$A$3,$B$3)</f>
        <v>0</v>
      </c>
      <c r="F75">
        <f>_xll.GetEmployeeCodeAmount($A75,F$3,F$4,$A$3,$B$3)</f>
        <v>0</v>
      </c>
      <c r="G75">
        <f>_xll.GetEmployeeCodeAmount($A75,G$3,G$4,$A$3,$B$3)</f>
        <v>0</v>
      </c>
      <c r="H75">
        <f>_xll.GetEmployeeCodeAmount($A75,H$3,H$4,$A$3,$B$3)</f>
        <v>0</v>
      </c>
      <c r="I75">
        <f>_xll.GetEmployeeCodeAmount($A75,I$3,I$4,$A$3,$B$3)</f>
        <v>0</v>
      </c>
      <c r="J75">
        <f>_xll.GetEmployeeCodeAmount($A75,J$3,J$4,$A$3,$B$3)</f>
        <v>0</v>
      </c>
      <c r="K75">
        <f>_xll.GetEmployeeCodeAmount($A75,K$3,K$4,$A$3,$B$3)</f>
        <v>0</v>
      </c>
      <c r="L75">
        <f>_xll.GetEmployeeCodeAmount($A75,L$3,L$4,$A$3,$B$3)</f>
        <v>0</v>
      </c>
      <c r="M75">
        <f>_xll.GetEmployeeCodeAmount($A75,M$3,M$4,$A$3,$B$3)</f>
        <v>0</v>
      </c>
      <c r="N75">
        <f>_xll.GetEmployeeCodeAmount($A75,N$3,N$4,$A$3,$B$3)</f>
        <v>0</v>
      </c>
      <c r="O75">
        <f>_xll.GetEmployeeCodeAmount($A75,O$3,O$4,$A$3,$B$3)</f>
        <v>0</v>
      </c>
      <c r="P75" s="5">
        <f t="shared" si="2"/>
        <v>0</v>
      </c>
      <c r="S75">
        <f t="shared" si="3"/>
        <v>0</v>
      </c>
    </row>
    <row r="76" spans="2:19" x14ac:dyDescent="0.2">
      <c r="B76" t="str">
        <f>_xll.GetEmployeeName(A76)</f>
        <v/>
      </c>
      <c r="C76" s="4">
        <f>_xll.GetEmployeeGrossWages(A76,$A$3,$B$3)</f>
        <v>0</v>
      </c>
      <c r="D76">
        <f>_xll.GetEmployeeCodeAmount($A76,D$3,D$4,$A$3,$B$3)</f>
        <v>0</v>
      </c>
      <c r="E76">
        <f>_xll.GetEmployeeCodeAmount($A76,E$3,E$4,$A$3,$B$3)</f>
        <v>0</v>
      </c>
      <c r="F76">
        <f>_xll.GetEmployeeCodeAmount($A76,F$3,F$4,$A$3,$B$3)</f>
        <v>0</v>
      </c>
      <c r="G76">
        <f>_xll.GetEmployeeCodeAmount($A76,G$3,G$4,$A$3,$B$3)</f>
        <v>0</v>
      </c>
      <c r="H76">
        <f>_xll.GetEmployeeCodeAmount($A76,H$3,H$4,$A$3,$B$3)</f>
        <v>0</v>
      </c>
      <c r="I76">
        <f>_xll.GetEmployeeCodeAmount($A76,I$3,I$4,$A$3,$B$3)</f>
        <v>0</v>
      </c>
      <c r="J76">
        <f>_xll.GetEmployeeCodeAmount($A76,J$3,J$4,$A$3,$B$3)</f>
        <v>0</v>
      </c>
      <c r="K76">
        <f>_xll.GetEmployeeCodeAmount($A76,K$3,K$4,$A$3,$B$3)</f>
        <v>0</v>
      </c>
      <c r="L76">
        <f>_xll.GetEmployeeCodeAmount($A76,L$3,L$4,$A$3,$B$3)</f>
        <v>0</v>
      </c>
      <c r="M76">
        <f>_xll.GetEmployeeCodeAmount($A76,M$3,M$4,$A$3,$B$3)</f>
        <v>0</v>
      </c>
      <c r="N76">
        <f>_xll.GetEmployeeCodeAmount($A76,N$3,N$4,$A$3,$B$3)</f>
        <v>0</v>
      </c>
      <c r="O76">
        <f>_xll.GetEmployeeCodeAmount($A76,O$3,O$4,$A$3,$B$3)</f>
        <v>0</v>
      </c>
      <c r="P76" s="5">
        <f t="shared" si="2"/>
        <v>0</v>
      </c>
      <c r="S76">
        <f t="shared" si="3"/>
        <v>0</v>
      </c>
    </row>
    <row r="77" spans="2:19" x14ac:dyDescent="0.2">
      <c r="B77" t="str">
        <f>_xll.GetEmployeeName(A77)</f>
        <v/>
      </c>
      <c r="C77" s="4">
        <f>_xll.GetEmployeeGrossWages(A77,$A$3,$B$3)</f>
        <v>0</v>
      </c>
      <c r="D77">
        <f>_xll.GetEmployeeCodeAmount($A77,D$3,D$4,$A$3,$B$3)</f>
        <v>0</v>
      </c>
      <c r="E77">
        <f>_xll.GetEmployeeCodeAmount($A77,E$3,E$4,$A$3,$B$3)</f>
        <v>0</v>
      </c>
      <c r="F77">
        <f>_xll.GetEmployeeCodeAmount($A77,F$3,F$4,$A$3,$B$3)</f>
        <v>0</v>
      </c>
      <c r="G77">
        <f>_xll.GetEmployeeCodeAmount($A77,G$3,G$4,$A$3,$B$3)</f>
        <v>0</v>
      </c>
      <c r="H77">
        <f>_xll.GetEmployeeCodeAmount($A77,H$3,H$4,$A$3,$B$3)</f>
        <v>0</v>
      </c>
      <c r="I77">
        <f>_xll.GetEmployeeCodeAmount($A77,I$3,I$4,$A$3,$B$3)</f>
        <v>0</v>
      </c>
      <c r="J77">
        <f>_xll.GetEmployeeCodeAmount($A77,J$3,J$4,$A$3,$B$3)</f>
        <v>0</v>
      </c>
      <c r="K77">
        <f>_xll.GetEmployeeCodeAmount($A77,K$3,K$4,$A$3,$B$3)</f>
        <v>0</v>
      </c>
      <c r="L77">
        <f>_xll.GetEmployeeCodeAmount($A77,L$3,L$4,$A$3,$B$3)</f>
        <v>0</v>
      </c>
      <c r="M77">
        <f>_xll.GetEmployeeCodeAmount($A77,M$3,M$4,$A$3,$B$3)</f>
        <v>0</v>
      </c>
      <c r="N77">
        <f>_xll.GetEmployeeCodeAmount($A77,N$3,N$4,$A$3,$B$3)</f>
        <v>0</v>
      </c>
      <c r="O77">
        <f>_xll.GetEmployeeCodeAmount($A77,O$3,O$4,$A$3,$B$3)</f>
        <v>0</v>
      </c>
      <c r="P77" s="5">
        <f t="shared" si="2"/>
        <v>0</v>
      </c>
      <c r="S77">
        <f t="shared" si="3"/>
        <v>0</v>
      </c>
    </row>
    <row r="78" spans="2:19" x14ac:dyDescent="0.2">
      <c r="B78" t="str">
        <f>_xll.GetEmployeeName(A78)</f>
        <v/>
      </c>
      <c r="C78" s="4">
        <f>_xll.GetEmployeeGrossWages(A78,$A$3,$B$3)</f>
        <v>0</v>
      </c>
      <c r="D78">
        <f>_xll.GetEmployeeCodeAmount($A78,D$3,D$4,$A$3,$B$3)</f>
        <v>0</v>
      </c>
      <c r="E78">
        <f>_xll.GetEmployeeCodeAmount($A78,E$3,E$4,$A$3,$B$3)</f>
        <v>0</v>
      </c>
      <c r="F78">
        <f>_xll.GetEmployeeCodeAmount($A78,F$3,F$4,$A$3,$B$3)</f>
        <v>0</v>
      </c>
      <c r="G78">
        <f>_xll.GetEmployeeCodeAmount($A78,G$3,G$4,$A$3,$B$3)</f>
        <v>0</v>
      </c>
      <c r="H78">
        <f>_xll.GetEmployeeCodeAmount($A78,H$3,H$4,$A$3,$B$3)</f>
        <v>0</v>
      </c>
      <c r="I78">
        <f>_xll.GetEmployeeCodeAmount($A78,I$3,I$4,$A$3,$B$3)</f>
        <v>0</v>
      </c>
      <c r="J78">
        <f>_xll.GetEmployeeCodeAmount($A78,J$3,J$4,$A$3,$B$3)</f>
        <v>0</v>
      </c>
      <c r="K78">
        <f>_xll.GetEmployeeCodeAmount($A78,K$3,K$4,$A$3,$B$3)</f>
        <v>0</v>
      </c>
      <c r="L78">
        <f>_xll.GetEmployeeCodeAmount($A78,L$3,L$4,$A$3,$B$3)</f>
        <v>0</v>
      </c>
      <c r="M78">
        <f>_xll.GetEmployeeCodeAmount($A78,M$3,M$4,$A$3,$B$3)</f>
        <v>0</v>
      </c>
      <c r="N78">
        <f>_xll.GetEmployeeCodeAmount($A78,N$3,N$4,$A$3,$B$3)</f>
        <v>0</v>
      </c>
      <c r="O78">
        <f>_xll.GetEmployeeCodeAmount($A78,O$3,O$4,$A$3,$B$3)</f>
        <v>0</v>
      </c>
      <c r="P78" s="5">
        <f t="shared" si="2"/>
        <v>0</v>
      </c>
      <c r="S78">
        <f t="shared" si="3"/>
        <v>0</v>
      </c>
    </row>
    <row r="79" spans="2:19" x14ac:dyDescent="0.2">
      <c r="B79" t="str">
        <f>_xll.GetEmployeeName(A79)</f>
        <v/>
      </c>
      <c r="C79" s="4">
        <f>_xll.GetEmployeeGrossWages(A79,$A$3,$B$3)</f>
        <v>0</v>
      </c>
      <c r="D79">
        <f>_xll.GetEmployeeCodeAmount($A79,D$3,D$4,$A$3,$B$3)</f>
        <v>0</v>
      </c>
      <c r="E79">
        <f>_xll.GetEmployeeCodeAmount($A79,E$3,E$4,$A$3,$B$3)</f>
        <v>0</v>
      </c>
      <c r="F79">
        <f>_xll.GetEmployeeCodeAmount($A79,F$3,F$4,$A$3,$B$3)</f>
        <v>0</v>
      </c>
      <c r="G79">
        <f>_xll.GetEmployeeCodeAmount($A79,G$3,G$4,$A$3,$B$3)</f>
        <v>0</v>
      </c>
      <c r="H79">
        <f>_xll.GetEmployeeCodeAmount($A79,H$3,H$4,$A$3,$B$3)</f>
        <v>0</v>
      </c>
      <c r="I79">
        <f>_xll.GetEmployeeCodeAmount($A79,I$3,I$4,$A$3,$B$3)</f>
        <v>0</v>
      </c>
      <c r="J79">
        <f>_xll.GetEmployeeCodeAmount($A79,J$3,J$4,$A$3,$B$3)</f>
        <v>0</v>
      </c>
      <c r="K79">
        <f>_xll.GetEmployeeCodeAmount($A79,K$3,K$4,$A$3,$B$3)</f>
        <v>0</v>
      </c>
      <c r="L79">
        <f>_xll.GetEmployeeCodeAmount($A79,L$3,L$4,$A$3,$B$3)</f>
        <v>0</v>
      </c>
      <c r="M79">
        <f>_xll.GetEmployeeCodeAmount($A79,M$3,M$4,$A$3,$B$3)</f>
        <v>0</v>
      </c>
      <c r="N79">
        <f>_xll.GetEmployeeCodeAmount($A79,N$3,N$4,$A$3,$B$3)</f>
        <v>0</v>
      </c>
      <c r="O79">
        <f>_xll.GetEmployeeCodeAmount($A79,O$3,O$4,$A$3,$B$3)</f>
        <v>0</v>
      </c>
      <c r="P79" s="5">
        <f t="shared" si="2"/>
        <v>0</v>
      </c>
      <c r="S79">
        <f t="shared" si="3"/>
        <v>0</v>
      </c>
    </row>
    <row r="80" spans="2:19" x14ac:dyDescent="0.2">
      <c r="B80" t="str">
        <f>_xll.GetEmployeeName(A80)</f>
        <v/>
      </c>
      <c r="C80" s="4">
        <f>_xll.GetEmployeeGrossWages(A80,$A$3,$B$3)</f>
        <v>0</v>
      </c>
      <c r="D80">
        <f>_xll.GetEmployeeCodeAmount($A80,D$3,D$4,$A$3,$B$3)</f>
        <v>0</v>
      </c>
      <c r="E80">
        <f>_xll.GetEmployeeCodeAmount($A80,E$3,E$4,$A$3,$B$3)</f>
        <v>0</v>
      </c>
      <c r="F80">
        <f>_xll.GetEmployeeCodeAmount($A80,F$3,F$4,$A$3,$B$3)</f>
        <v>0</v>
      </c>
      <c r="G80">
        <f>_xll.GetEmployeeCodeAmount($A80,G$3,G$4,$A$3,$B$3)</f>
        <v>0</v>
      </c>
      <c r="H80">
        <f>_xll.GetEmployeeCodeAmount($A80,H$3,H$4,$A$3,$B$3)</f>
        <v>0</v>
      </c>
      <c r="I80">
        <f>_xll.GetEmployeeCodeAmount($A80,I$3,I$4,$A$3,$B$3)</f>
        <v>0</v>
      </c>
      <c r="J80">
        <f>_xll.GetEmployeeCodeAmount($A80,J$3,J$4,$A$3,$B$3)</f>
        <v>0</v>
      </c>
      <c r="K80">
        <f>_xll.GetEmployeeCodeAmount($A80,K$3,K$4,$A$3,$B$3)</f>
        <v>0</v>
      </c>
      <c r="L80">
        <f>_xll.GetEmployeeCodeAmount($A80,L$3,L$4,$A$3,$B$3)</f>
        <v>0</v>
      </c>
      <c r="M80">
        <f>_xll.GetEmployeeCodeAmount($A80,M$3,M$4,$A$3,$B$3)</f>
        <v>0</v>
      </c>
      <c r="N80">
        <f>_xll.GetEmployeeCodeAmount($A80,N$3,N$4,$A$3,$B$3)</f>
        <v>0</v>
      </c>
      <c r="O80">
        <f>_xll.GetEmployeeCodeAmount($A80,O$3,O$4,$A$3,$B$3)</f>
        <v>0</v>
      </c>
      <c r="P80" s="5">
        <f t="shared" si="2"/>
        <v>0</v>
      </c>
      <c r="S80">
        <f t="shared" si="3"/>
        <v>0</v>
      </c>
    </row>
    <row r="81" spans="2:19" x14ac:dyDescent="0.2">
      <c r="B81" t="str">
        <f>_xll.GetEmployeeName(A81)</f>
        <v/>
      </c>
      <c r="C81" s="4">
        <f>_xll.GetEmployeeGrossWages(A81,$A$3,$B$3)</f>
        <v>0</v>
      </c>
      <c r="D81">
        <f>_xll.GetEmployeeCodeAmount($A81,D$3,D$4,$A$3,$B$3)</f>
        <v>0</v>
      </c>
      <c r="E81">
        <f>_xll.GetEmployeeCodeAmount($A81,E$3,E$4,$A$3,$B$3)</f>
        <v>0</v>
      </c>
      <c r="F81">
        <f>_xll.GetEmployeeCodeAmount($A81,F$3,F$4,$A$3,$B$3)</f>
        <v>0</v>
      </c>
      <c r="G81">
        <f>_xll.GetEmployeeCodeAmount($A81,G$3,G$4,$A$3,$B$3)</f>
        <v>0</v>
      </c>
      <c r="H81">
        <f>_xll.GetEmployeeCodeAmount($A81,H$3,H$4,$A$3,$B$3)</f>
        <v>0</v>
      </c>
      <c r="I81">
        <f>_xll.GetEmployeeCodeAmount($A81,I$3,I$4,$A$3,$B$3)</f>
        <v>0</v>
      </c>
      <c r="J81">
        <f>_xll.GetEmployeeCodeAmount($A81,J$3,J$4,$A$3,$B$3)</f>
        <v>0</v>
      </c>
      <c r="K81">
        <f>_xll.GetEmployeeCodeAmount($A81,K$3,K$4,$A$3,$B$3)</f>
        <v>0</v>
      </c>
      <c r="L81">
        <f>_xll.GetEmployeeCodeAmount($A81,L$3,L$4,$A$3,$B$3)</f>
        <v>0</v>
      </c>
      <c r="M81">
        <f>_xll.GetEmployeeCodeAmount($A81,M$3,M$4,$A$3,$B$3)</f>
        <v>0</v>
      </c>
      <c r="N81">
        <f>_xll.GetEmployeeCodeAmount($A81,N$3,N$4,$A$3,$B$3)</f>
        <v>0</v>
      </c>
      <c r="O81">
        <f>_xll.GetEmployeeCodeAmount($A81,O$3,O$4,$A$3,$B$3)</f>
        <v>0</v>
      </c>
      <c r="P81" s="5">
        <f t="shared" si="2"/>
        <v>0</v>
      </c>
      <c r="S81">
        <f t="shared" si="3"/>
        <v>0</v>
      </c>
    </row>
    <row r="82" spans="2:19" x14ac:dyDescent="0.2">
      <c r="B82" t="str">
        <f>_xll.GetEmployeeName(A82)</f>
        <v/>
      </c>
      <c r="C82" s="4">
        <f>_xll.GetEmployeeGrossWages(A82,$A$3,$B$3)</f>
        <v>0</v>
      </c>
      <c r="D82">
        <f>_xll.GetEmployeeCodeAmount($A82,D$3,D$4,$A$3,$B$3)</f>
        <v>0</v>
      </c>
      <c r="E82">
        <f>_xll.GetEmployeeCodeAmount($A82,E$3,E$4,$A$3,$B$3)</f>
        <v>0</v>
      </c>
      <c r="F82">
        <f>_xll.GetEmployeeCodeAmount($A82,F$3,F$4,$A$3,$B$3)</f>
        <v>0</v>
      </c>
      <c r="G82">
        <f>_xll.GetEmployeeCodeAmount($A82,G$3,G$4,$A$3,$B$3)</f>
        <v>0</v>
      </c>
      <c r="H82">
        <f>_xll.GetEmployeeCodeAmount($A82,H$3,H$4,$A$3,$B$3)</f>
        <v>0</v>
      </c>
      <c r="I82">
        <f>_xll.GetEmployeeCodeAmount($A82,I$3,I$4,$A$3,$B$3)</f>
        <v>0</v>
      </c>
      <c r="J82">
        <f>_xll.GetEmployeeCodeAmount($A82,J$3,J$4,$A$3,$B$3)</f>
        <v>0</v>
      </c>
      <c r="K82">
        <f>_xll.GetEmployeeCodeAmount($A82,K$3,K$4,$A$3,$B$3)</f>
        <v>0</v>
      </c>
      <c r="L82">
        <f>_xll.GetEmployeeCodeAmount($A82,L$3,L$4,$A$3,$B$3)</f>
        <v>0</v>
      </c>
      <c r="M82">
        <f>_xll.GetEmployeeCodeAmount($A82,M$3,M$4,$A$3,$B$3)</f>
        <v>0</v>
      </c>
      <c r="N82">
        <f>_xll.GetEmployeeCodeAmount($A82,N$3,N$4,$A$3,$B$3)</f>
        <v>0</v>
      </c>
      <c r="O82">
        <f>_xll.GetEmployeeCodeAmount($A82,O$3,O$4,$A$3,$B$3)</f>
        <v>0</v>
      </c>
      <c r="P82" s="5">
        <f t="shared" si="2"/>
        <v>0</v>
      </c>
      <c r="S82">
        <f t="shared" si="3"/>
        <v>0</v>
      </c>
    </row>
    <row r="83" spans="2:19" x14ac:dyDescent="0.2">
      <c r="B83" t="str">
        <f>_xll.GetEmployeeName(A83)</f>
        <v/>
      </c>
      <c r="C83" s="4">
        <f>_xll.GetEmployeeGrossWages(A83,$A$3,$B$3)</f>
        <v>0</v>
      </c>
      <c r="D83">
        <f>_xll.GetEmployeeCodeAmount($A83,D$3,D$4,$A$3,$B$3)</f>
        <v>0</v>
      </c>
      <c r="E83">
        <f>_xll.GetEmployeeCodeAmount($A83,E$3,E$4,$A$3,$B$3)</f>
        <v>0</v>
      </c>
      <c r="F83">
        <f>_xll.GetEmployeeCodeAmount($A83,F$3,F$4,$A$3,$B$3)</f>
        <v>0</v>
      </c>
      <c r="G83">
        <f>_xll.GetEmployeeCodeAmount($A83,G$3,G$4,$A$3,$B$3)</f>
        <v>0</v>
      </c>
      <c r="H83">
        <f>_xll.GetEmployeeCodeAmount($A83,H$3,H$4,$A$3,$B$3)</f>
        <v>0</v>
      </c>
      <c r="I83">
        <f>_xll.GetEmployeeCodeAmount($A83,I$3,I$4,$A$3,$B$3)</f>
        <v>0</v>
      </c>
      <c r="J83">
        <f>_xll.GetEmployeeCodeAmount($A83,J$3,J$4,$A$3,$B$3)</f>
        <v>0</v>
      </c>
      <c r="K83">
        <f>_xll.GetEmployeeCodeAmount($A83,K$3,K$4,$A$3,$B$3)</f>
        <v>0</v>
      </c>
      <c r="L83">
        <f>_xll.GetEmployeeCodeAmount($A83,L$3,L$4,$A$3,$B$3)</f>
        <v>0</v>
      </c>
      <c r="M83">
        <f>_xll.GetEmployeeCodeAmount($A83,M$3,M$4,$A$3,$B$3)</f>
        <v>0</v>
      </c>
      <c r="N83">
        <f>_xll.GetEmployeeCodeAmount($A83,N$3,N$4,$A$3,$B$3)</f>
        <v>0</v>
      </c>
      <c r="O83">
        <f>_xll.GetEmployeeCodeAmount($A83,O$3,O$4,$A$3,$B$3)</f>
        <v>0</v>
      </c>
      <c r="P83" s="5">
        <f t="shared" si="2"/>
        <v>0</v>
      </c>
      <c r="S83">
        <f t="shared" si="3"/>
        <v>0</v>
      </c>
    </row>
    <row r="84" spans="2:19" x14ac:dyDescent="0.2">
      <c r="B84" t="str">
        <f>_xll.GetEmployeeName(A84)</f>
        <v/>
      </c>
      <c r="C84" s="4">
        <f>_xll.GetEmployeeGrossWages(A84,$A$3,$B$3)</f>
        <v>0</v>
      </c>
      <c r="D84">
        <f>_xll.GetEmployeeCodeAmount($A84,D$3,D$4,$A$3,$B$3)</f>
        <v>0</v>
      </c>
      <c r="E84">
        <f>_xll.GetEmployeeCodeAmount($A84,E$3,E$4,$A$3,$B$3)</f>
        <v>0</v>
      </c>
      <c r="F84">
        <f>_xll.GetEmployeeCodeAmount($A84,F$3,F$4,$A$3,$B$3)</f>
        <v>0</v>
      </c>
      <c r="G84">
        <f>_xll.GetEmployeeCodeAmount($A84,G$3,G$4,$A$3,$B$3)</f>
        <v>0</v>
      </c>
      <c r="H84">
        <f>_xll.GetEmployeeCodeAmount($A84,H$3,H$4,$A$3,$B$3)</f>
        <v>0</v>
      </c>
      <c r="I84">
        <f>_xll.GetEmployeeCodeAmount($A84,I$3,I$4,$A$3,$B$3)</f>
        <v>0</v>
      </c>
      <c r="J84">
        <f>_xll.GetEmployeeCodeAmount($A84,J$3,J$4,$A$3,$B$3)</f>
        <v>0</v>
      </c>
      <c r="K84">
        <f>_xll.GetEmployeeCodeAmount($A84,K$3,K$4,$A$3,$B$3)</f>
        <v>0</v>
      </c>
      <c r="L84">
        <f>_xll.GetEmployeeCodeAmount($A84,L$3,L$4,$A$3,$B$3)</f>
        <v>0</v>
      </c>
      <c r="M84">
        <f>_xll.GetEmployeeCodeAmount($A84,M$3,M$4,$A$3,$B$3)</f>
        <v>0</v>
      </c>
      <c r="N84">
        <f>_xll.GetEmployeeCodeAmount($A84,N$3,N$4,$A$3,$B$3)</f>
        <v>0</v>
      </c>
      <c r="O84">
        <f>_xll.GetEmployeeCodeAmount($A84,O$3,O$4,$A$3,$B$3)</f>
        <v>0</v>
      </c>
      <c r="P84" s="5">
        <f t="shared" si="2"/>
        <v>0</v>
      </c>
      <c r="S84">
        <f t="shared" si="3"/>
        <v>0</v>
      </c>
    </row>
    <row r="85" spans="2:19" x14ac:dyDescent="0.2">
      <c r="B85" t="str">
        <f>_xll.GetEmployeeName(A85)</f>
        <v/>
      </c>
      <c r="C85" s="4">
        <f>_xll.GetEmployeeGrossWages(A85,$A$3,$B$3)</f>
        <v>0</v>
      </c>
      <c r="D85">
        <f>_xll.GetEmployeeCodeAmount($A85,D$3,D$4,$A$3,$B$3)</f>
        <v>0</v>
      </c>
      <c r="E85">
        <f>_xll.GetEmployeeCodeAmount($A85,E$3,E$4,$A$3,$B$3)</f>
        <v>0</v>
      </c>
      <c r="F85">
        <f>_xll.GetEmployeeCodeAmount($A85,F$3,F$4,$A$3,$B$3)</f>
        <v>0</v>
      </c>
      <c r="G85">
        <f>_xll.GetEmployeeCodeAmount($A85,G$3,G$4,$A$3,$B$3)</f>
        <v>0</v>
      </c>
      <c r="H85">
        <f>_xll.GetEmployeeCodeAmount($A85,H$3,H$4,$A$3,$B$3)</f>
        <v>0</v>
      </c>
      <c r="I85">
        <f>_xll.GetEmployeeCodeAmount($A85,I$3,I$4,$A$3,$B$3)</f>
        <v>0</v>
      </c>
      <c r="J85">
        <f>_xll.GetEmployeeCodeAmount($A85,J$3,J$4,$A$3,$B$3)</f>
        <v>0</v>
      </c>
      <c r="K85">
        <f>_xll.GetEmployeeCodeAmount($A85,K$3,K$4,$A$3,$B$3)</f>
        <v>0</v>
      </c>
      <c r="L85">
        <f>_xll.GetEmployeeCodeAmount($A85,L$3,L$4,$A$3,$B$3)</f>
        <v>0</v>
      </c>
      <c r="M85">
        <f>_xll.GetEmployeeCodeAmount($A85,M$3,M$4,$A$3,$B$3)</f>
        <v>0</v>
      </c>
      <c r="N85">
        <f>_xll.GetEmployeeCodeAmount($A85,N$3,N$4,$A$3,$B$3)</f>
        <v>0</v>
      </c>
      <c r="O85">
        <f>_xll.GetEmployeeCodeAmount($A85,O$3,O$4,$A$3,$B$3)</f>
        <v>0</v>
      </c>
      <c r="P85" s="5">
        <f t="shared" si="2"/>
        <v>0</v>
      </c>
      <c r="S85">
        <f t="shared" si="3"/>
        <v>0</v>
      </c>
    </row>
    <row r="86" spans="2:19" x14ac:dyDescent="0.2">
      <c r="B86" t="str">
        <f>_xll.GetEmployeeName(A86)</f>
        <v/>
      </c>
      <c r="C86" s="4">
        <f>_xll.GetEmployeeGrossWages(A86,$A$3,$B$3)</f>
        <v>0</v>
      </c>
      <c r="D86">
        <f>_xll.GetEmployeeCodeAmount($A86,D$3,D$4,$A$3,$B$3)</f>
        <v>0</v>
      </c>
      <c r="E86">
        <f>_xll.GetEmployeeCodeAmount($A86,E$3,E$4,$A$3,$B$3)</f>
        <v>0</v>
      </c>
      <c r="F86">
        <f>_xll.GetEmployeeCodeAmount($A86,F$3,F$4,$A$3,$B$3)</f>
        <v>0</v>
      </c>
      <c r="G86">
        <f>_xll.GetEmployeeCodeAmount($A86,G$3,G$4,$A$3,$B$3)</f>
        <v>0</v>
      </c>
      <c r="H86">
        <f>_xll.GetEmployeeCodeAmount($A86,H$3,H$4,$A$3,$B$3)</f>
        <v>0</v>
      </c>
      <c r="I86">
        <f>_xll.GetEmployeeCodeAmount($A86,I$3,I$4,$A$3,$B$3)</f>
        <v>0</v>
      </c>
      <c r="J86">
        <f>_xll.GetEmployeeCodeAmount($A86,J$3,J$4,$A$3,$B$3)</f>
        <v>0</v>
      </c>
      <c r="K86">
        <f>_xll.GetEmployeeCodeAmount($A86,K$3,K$4,$A$3,$B$3)</f>
        <v>0</v>
      </c>
      <c r="L86">
        <f>_xll.GetEmployeeCodeAmount($A86,L$3,L$4,$A$3,$B$3)</f>
        <v>0</v>
      </c>
      <c r="M86">
        <f>_xll.GetEmployeeCodeAmount($A86,M$3,M$4,$A$3,$B$3)</f>
        <v>0</v>
      </c>
      <c r="N86">
        <f>_xll.GetEmployeeCodeAmount($A86,N$3,N$4,$A$3,$B$3)</f>
        <v>0</v>
      </c>
      <c r="O86">
        <f>_xll.GetEmployeeCodeAmount($A86,O$3,O$4,$A$3,$B$3)</f>
        <v>0</v>
      </c>
      <c r="P86" s="5">
        <f t="shared" si="2"/>
        <v>0</v>
      </c>
      <c r="S86">
        <f t="shared" si="3"/>
        <v>0</v>
      </c>
    </row>
    <row r="87" spans="2:19" x14ac:dyDescent="0.2">
      <c r="B87" t="str">
        <f>_xll.GetEmployeeName(A87)</f>
        <v/>
      </c>
      <c r="C87" s="4">
        <f>_xll.GetEmployeeGrossWages(A87,$A$3,$B$3)</f>
        <v>0</v>
      </c>
      <c r="D87">
        <f>_xll.GetEmployeeCodeAmount($A87,D$3,D$4,$A$3,$B$3)</f>
        <v>0</v>
      </c>
      <c r="E87">
        <f>_xll.GetEmployeeCodeAmount($A87,E$3,E$4,$A$3,$B$3)</f>
        <v>0</v>
      </c>
      <c r="F87">
        <f>_xll.GetEmployeeCodeAmount($A87,F$3,F$4,$A$3,$B$3)</f>
        <v>0</v>
      </c>
      <c r="G87">
        <f>_xll.GetEmployeeCodeAmount($A87,G$3,G$4,$A$3,$B$3)</f>
        <v>0</v>
      </c>
      <c r="H87">
        <f>_xll.GetEmployeeCodeAmount($A87,H$3,H$4,$A$3,$B$3)</f>
        <v>0</v>
      </c>
      <c r="I87">
        <f>_xll.GetEmployeeCodeAmount($A87,I$3,I$4,$A$3,$B$3)</f>
        <v>0</v>
      </c>
      <c r="J87">
        <f>_xll.GetEmployeeCodeAmount($A87,J$3,J$4,$A$3,$B$3)</f>
        <v>0</v>
      </c>
      <c r="K87">
        <f>_xll.GetEmployeeCodeAmount($A87,K$3,K$4,$A$3,$B$3)</f>
        <v>0</v>
      </c>
      <c r="L87">
        <f>_xll.GetEmployeeCodeAmount($A87,L$3,L$4,$A$3,$B$3)</f>
        <v>0</v>
      </c>
      <c r="M87">
        <f>_xll.GetEmployeeCodeAmount($A87,M$3,M$4,$A$3,$B$3)</f>
        <v>0</v>
      </c>
      <c r="N87">
        <f>_xll.GetEmployeeCodeAmount($A87,N$3,N$4,$A$3,$B$3)</f>
        <v>0</v>
      </c>
      <c r="O87">
        <f>_xll.GetEmployeeCodeAmount($A87,O$3,O$4,$A$3,$B$3)</f>
        <v>0</v>
      </c>
      <c r="P87" s="5">
        <f t="shared" si="2"/>
        <v>0</v>
      </c>
      <c r="S87">
        <f t="shared" si="3"/>
        <v>0</v>
      </c>
    </row>
    <row r="88" spans="2:19" x14ac:dyDescent="0.2">
      <c r="B88" t="str">
        <f>_xll.GetEmployeeName(A88)</f>
        <v/>
      </c>
      <c r="C88" s="4">
        <f>_xll.GetEmployeeGrossWages(A88,$A$3,$B$3)</f>
        <v>0</v>
      </c>
      <c r="D88">
        <f>_xll.GetEmployeeCodeAmount($A88,D$3,D$4,$A$3,$B$3)</f>
        <v>0</v>
      </c>
      <c r="E88">
        <f>_xll.GetEmployeeCodeAmount($A88,E$3,E$4,$A$3,$B$3)</f>
        <v>0</v>
      </c>
      <c r="F88">
        <f>_xll.GetEmployeeCodeAmount($A88,F$3,F$4,$A$3,$B$3)</f>
        <v>0</v>
      </c>
      <c r="G88">
        <f>_xll.GetEmployeeCodeAmount($A88,G$3,G$4,$A$3,$B$3)</f>
        <v>0</v>
      </c>
      <c r="H88">
        <f>_xll.GetEmployeeCodeAmount($A88,H$3,H$4,$A$3,$B$3)</f>
        <v>0</v>
      </c>
      <c r="I88">
        <f>_xll.GetEmployeeCodeAmount($A88,I$3,I$4,$A$3,$B$3)</f>
        <v>0</v>
      </c>
      <c r="J88">
        <f>_xll.GetEmployeeCodeAmount($A88,J$3,J$4,$A$3,$B$3)</f>
        <v>0</v>
      </c>
      <c r="K88">
        <f>_xll.GetEmployeeCodeAmount($A88,K$3,K$4,$A$3,$B$3)</f>
        <v>0</v>
      </c>
      <c r="L88">
        <f>_xll.GetEmployeeCodeAmount($A88,L$3,L$4,$A$3,$B$3)</f>
        <v>0</v>
      </c>
      <c r="M88">
        <f>_xll.GetEmployeeCodeAmount($A88,M$3,M$4,$A$3,$B$3)</f>
        <v>0</v>
      </c>
      <c r="N88">
        <f>_xll.GetEmployeeCodeAmount($A88,N$3,N$4,$A$3,$B$3)</f>
        <v>0</v>
      </c>
      <c r="O88">
        <f>_xll.GetEmployeeCodeAmount($A88,O$3,O$4,$A$3,$B$3)</f>
        <v>0</v>
      </c>
      <c r="P88" s="5">
        <f t="shared" si="2"/>
        <v>0</v>
      </c>
      <c r="S88">
        <f t="shared" si="3"/>
        <v>0</v>
      </c>
    </row>
    <row r="89" spans="2:19" x14ac:dyDescent="0.2">
      <c r="B89" t="str">
        <f>_xll.GetEmployeeName(A89)</f>
        <v/>
      </c>
      <c r="C89" s="4">
        <f>_xll.GetEmployeeGrossWages(A89,$A$3,$B$3)</f>
        <v>0</v>
      </c>
      <c r="D89">
        <f>_xll.GetEmployeeCodeAmount($A89,D$3,D$4,$A$3,$B$3)</f>
        <v>0</v>
      </c>
      <c r="E89">
        <f>_xll.GetEmployeeCodeAmount($A89,E$3,E$4,$A$3,$B$3)</f>
        <v>0</v>
      </c>
      <c r="F89">
        <f>_xll.GetEmployeeCodeAmount($A89,F$3,F$4,$A$3,$B$3)</f>
        <v>0</v>
      </c>
      <c r="G89">
        <f>_xll.GetEmployeeCodeAmount($A89,G$3,G$4,$A$3,$B$3)</f>
        <v>0</v>
      </c>
      <c r="H89">
        <f>_xll.GetEmployeeCodeAmount($A89,H$3,H$4,$A$3,$B$3)</f>
        <v>0</v>
      </c>
      <c r="I89">
        <f>_xll.GetEmployeeCodeAmount($A89,I$3,I$4,$A$3,$B$3)</f>
        <v>0</v>
      </c>
      <c r="J89">
        <f>_xll.GetEmployeeCodeAmount($A89,J$3,J$4,$A$3,$B$3)</f>
        <v>0</v>
      </c>
      <c r="K89">
        <f>_xll.GetEmployeeCodeAmount($A89,K$3,K$4,$A$3,$B$3)</f>
        <v>0</v>
      </c>
      <c r="L89">
        <f>_xll.GetEmployeeCodeAmount($A89,L$3,L$4,$A$3,$B$3)</f>
        <v>0</v>
      </c>
      <c r="M89">
        <f>_xll.GetEmployeeCodeAmount($A89,M$3,M$4,$A$3,$B$3)</f>
        <v>0</v>
      </c>
      <c r="N89">
        <f>_xll.GetEmployeeCodeAmount($A89,N$3,N$4,$A$3,$B$3)</f>
        <v>0</v>
      </c>
      <c r="O89">
        <f>_xll.GetEmployeeCodeAmount($A89,O$3,O$4,$A$3,$B$3)</f>
        <v>0</v>
      </c>
      <c r="P89" s="5">
        <f t="shared" si="2"/>
        <v>0</v>
      </c>
      <c r="S89">
        <f t="shared" si="3"/>
        <v>0</v>
      </c>
    </row>
    <row r="90" spans="2:19" x14ac:dyDescent="0.2">
      <c r="B90" t="str">
        <f>_xll.GetEmployeeName(A90)</f>
        <v/>
      </c>
      <c r="C90" s="4">
        <f>_xll.GetEmployeeGrossWages(A90,$A$3,$B$3)</f>
        <v>0</v>
      </c>
      <c r="D90">
        <f>_xll.GetEmployeeCodeAmount($A90,D$3,D$4,$A$3,$B$3)</f>
        <v>0</v>
      </c>
      <c r="E90">
        <f>_xll.GetEmployeeCodeAmount($A90,E$3,E$4,$A$3,$B$3)</f>
        <v>0</v>
      </c>
      <c r="F90">
        <f>_xll.GetEmployeeCodeAmount($A90,F$3,F$4,$A$3,$B$3)</f>
        <v>0</v>
      </c>
      <c r="G90">
        <f>_xll.GetEmployeeCodeAmount($A90,G$3,G$4,$A$3,$B$3)</f>
        <v>0</v>
      </c>
      <c r="H90">
        <f>_xll.GetEmployeeCodeAmount($A90,H$3,H$4,$A$3,$B$3)</f>
        <v>0</v>
      </c>
      <c r="I90">
        <f>_xll.GetEmployeeCodeAmount($A90,I$3,I$4,$A$3,$B$3)</f>
        <v>0</v>
      </c>
      <c r="J90">
        <f>_xll.GetEmployeeCodeAmount($A90,J$3,J$4,$A$3,$B$3)</f>
        <v>0</v>
      </c>
      <c r="K90">
        <f>_xll.GetEmployeeCodeAmount($A90,K$3,K$4,$A$3,$B$3)</f>
        <v>0</v>
      </c>
      <c r="L90">
        <f>_xll.GetEmployeeCodeAmount($A90,L$3,L$4,$A$3,$B$3)</f>
        <v>0</v>
      </c>
      <c r="M90">
        <f>_xll.GetEmployeeCodeAmount($A90,M$3,M$4,$A$3,$B$3)</f>
        <v>0</v>
      </c>
      <c r="N90">
        <f>_xll.GetEmployeeCodeAmount($A90,N$3,N$4,$A$3,$B$3)</f>
        <v>0</v>
      </c>
      <c r="O90">
        <f>_xll.GetEmployeeCodeAmount($A90,O$3,O$4,$A$3,$B$3)</f>
        <v>0</v>
      </c>
      <c r="P90" s="5">
        <f t="shared" si="2"/>
        <v>0</v>
      </c>
      <c r="S90">
        <f t="shared" si="3"/>
        <v>0</v>
      </c>
    </row>
    <row r="91" spans="2:19" x14ac:dyDescent="0.2">
      <c r="B91" t="str">
        <f>_xll.GetEmployeeName(A91)</f>
        <v/>
      </c>
      <c r="C91" s="4">
        <f>_xll.GetEmployeeGrossWages(A91,$A$3,$B$3)</f>
        <v>0</v>
      </c>
      <c r="D91">
        <f>_xll.GetEmployeeCodeAmount($A91,D$3,D$4,$A$3,$B$3)</f>
        <v>0</v>
      </c>
      <c r="E91">
        <f>_xll.GetEmployeeCodeAmount($A91,E$3,E$4,$A$3,$B$3)</f>
        <v>0</v>
      </c>
      <c r="F91">
        <f>_xll.GetEmployeeCodeAmount($A91,F$3,F$4,$A$3,$B$3)</f>
        <v>0</v>
      </c>
      <c r="G91">
        <f>_xll.GetEmployeeCodeAmount($A91,G$3,G$4,$A$3,$B$3)</f>
        <v>0</v>
      </c>
      <c r="H91">
        <f>_xll.GetEmployeeCodeAmount($A91,H$3,H$4,$A$3,$B$3)</f>
        <v>0</v>
      </c>
      <c r="I91">
        <f>_xll.GetEmployeeCodeAmount($A91,I$3,I$4,$A$3,$B$3)</f>
        <v>0</v>
      </c>
      <c r="J91">
        <f>_xll.GetEmployeeCodeAmount($A91,J$3,J$4,$A$3,$B$3)</f>
        <v>0</v>
      </c>
      <c r="K91">
        <f>_xll.GetEmployeeCodeAmount($A91,K$3,K$4,$A$3,$B$3)</f>
        <v>0</v>
      </c>
      <c r="L91">
        <f>_xll.GetEmployeeCodeAmount($A91,L$3,L$4,$A$3,$B$3)</f>
        <v>0</v>
      </c>
      <c r="M91">
        <f>_xll.GetEmployeeCodeAmount($A91,M$3,M$4,$A$3,$B$3)</f>
        <v>0</v>
      </c>
      <c r="N91">
        <f>_xll.GetEmployeeCodeAmount($A91,N$3,N$4,$A$3,$B$3)</f>
        <v>0</v>
      </c>
      <c r="O91">
        <f>_xll.GetEmployeeCodeAmount($A91,O$3,O$4,$A$3,$B$3)</f>
        <v>0</v>
      </c>
      <c r="P91" s="5">
        <f t="shared" si="2"/>
        <v>0</v>
      </c>
      <c r="S91">
        <f t="shared" si="3"/>
        <v>0</v>
      </c>
    </row>
    <row r="92" spans="2:19" x14ac:dyDescent="0.2">
      <c r="B92" t="str">
        <f>_xll.GetEmployeeName(A92)</f>
        <v/>
      </c>
      <c r="C92" s="4">
        <f>_xll.GetEmployeeGrossWages(A92,$A$3,$B$3)</f>
        <v>0</v>
      </c>
      <c r="D92">
        <f>_xll.GetEmployeeCodeAmount($A92,D$3,D$4,$A$3,$B$3)</f>
        <v>0</v>
      </c>
      <c r="E92">
        <f>_xll.GetEmployeeCodeAmount($A92,E$3,E$4,$A$3,$B$3)</f>
        <v>0</v>
      </c>
      <c r="F92">
        <f>_xll.GetEmployeeCodeAmount($A92,F$3,F$4,$A$3,$B$3)</f>
        <v>0</v>
      </c>
      <c r="G92">
        <f>_xll.GetEmployeeCodeAmount($A92,G$3,G$4,$A$3,$B$3)</f>
        <v>0</v>
      </c>
      <c r="H92">
        <f>_xll.GetEmployeeCodeAmount($A92,H$3,H$4,$A$3,$B$3)</f>
        <v>0</v>
      </c>
      <c r="I92">
        <f>_xll.GetEmployeeCodeAmount($A92,I$3,I$4,$A$3,$B$3)</f>
        <v>0</v>
      </c>
      <c r="J92">
        <f>_xll.GetEmployeeCodeAmount($A92,J$3,J$4,$A$3,$B$3)</f>
        <v>0</v>
      </c>
      <c r="K92">
        <f>_xll.GetEmployeeCodeAmount($A92,K$3,K$4,$A$3,$B$3)</f>
        <v>0</v>
      </c>
      <c r="L92">
        <f>_xll.GetEmployeeCodeAmount($A92,L$3,L$4,$A$3,$B$3)</f>
        <v>0</v>
      </c>
      <c r="M92">
        <f>_xll.GetEmployeeCodeAmount($A92,M$3,M$4,$A$3,$B$3)</f>
        <v>0</v>
      </c>
      <c r="N92">
        <f>_xll.GetEmployeeCodeAmount($A92,N$3,N$4,$A$3,$B$3)</f>
        <v>0</v>
      </c>
      <c r="O92">
        <f>_xll.GetEmployeeCodeAmount($A92,O$3,O$4,$A$3,$B$3)</f>
        <v>0</v>
      </c>
      <c r="P92" s="5">
        <f t="shared" si="2"/>
        <v>0</v>
      </c>
      <c r="S92">
        <f t="shared" si="3"/>
        <v>0</v>
      </c>
    </row>
    <row r="93" spans="2:19" x14ac:dyDescent="0.2">
      <c r="B93" t="str">
        <f>_xll.GetEmployeeName(A93)</f>
        <v/>
      </c>
      <c r="C93" s="4">
        <f>_xll.GetEmployeeGrossWages(A93,$A$3,$B$3)</f>
        <v>0</v>
      </c>
      <c r="D93">
        <f>_xll.GetEmployeeCodeAmount($A93,D$3,D$4,$A$3,$B$3)</f>
        <v>0</v>
      </c>
      <c r="E93">
        <f>_xll.GetEmployeeCodeAmount($A93,E$3,E$4,$A$3,$B$3)</f>
        <v>0</v>
      </c>
      <c r="F93">
        <f>_xll.GetEmployeeCodeAmount($A93,F$3,F$4,$A$3,$B$3)</f>
        <v>0</v>
      </c>
      <c r="G93">
        <f>_xll.GetEmployeeCodeAmount($A93,G$3,G$4,$A$3,$B$3)</f>
        <v>0</v>
      </c>
      <c r="H93">
        <f>_xll.GetEmployeeCodeAmount($A93,H$3,H$4,$A$3,$B$3)</f>
        <v>0</v>
      </c>
      <c r="I93">
        <f>_xll.GetEmployeeCodeAmount($A93,I$3,I$4,$A$3,$B$3)</f>
        <v>0</v>
      </c>
      <c r="J93">
        <f>_xll.GetEmployeeCodeAmount($A93,J$3,J$4,$A$3,$B$3)</f>
        <v>0</v>
      </c>
      <c r="K93">
        <f>_xll.GetEmployeeCodeAmount($A93,K$3,K$4,$A$3,$B$3)</f>
        <v>0</v>
      </c>
      <c r="L93">
        <f>_xll.GetEmployeeCodeAmount($A93,L$3,L$4,$A$3,$B$3)</f>
        <v>0</v>
      </c>
      <c r="M93">
        <f>_xll.GetEmployeeCodeAmount($A93,M$3,M$4,$A$3,$B$3)</f>
        <v>0</v>
      </c>
      <c r="N93">
        <f>_xll.GetEmployeeCodeAmount($A93,N$3,N$4,$A$3,$B$3)</f>
        <v>0</v>
      </c>
      <c r="O93">
        <f>_xll.GetEmployeeCodeAmount($A93,O$3,O$4,$A$3,$B$3)</f>
        <v>0</v>
      </c>
      <c r="P93" s="5">
        <f t="shared" si="2"/>
        <v>0</v>
      </c>
      <c r="S93">
        <f t="shared" si="3"/>
        <v>0</v>
      </c>
    </row>
    <row r="94" spans="2:19" x14ac:dyDescent="0.2">
      <c r="B94" t="str">
        <f>_xll.GetEmployeeName(A94)</f>
        <v/>
      </c>
      <c r="C94" s="4">
        <f>_xll.GetEmployeeGrossWages(A94,$A$3,$B$3)</f>
        <v>0</v>
      </c>
      <c r="D94">
        <f>_xll.GetEmployeeCodeAmount($A94,D$3,D$4,$A$3,$B$3)</f>
        <v>0</v>
      </c>
      <c r="E94">
        <f>_xll.GetEmployeeCodeAmount($A94,E$3,E$4,$A$3,$B$3)</f>
        <v>0</v>
      </c>
      <c r="F94">
        <f>_xll.GetEmployeeCodeAmount($A94,F$3,F$4,$A$3,$B$3)</f>
        <v>0</v>
      </c>
      <c r="G94">
        <f>_xll.GetEmployeeCodeAmount($A94,G$3,G$4,$A$3,$B$3)</f>
        <v>0</v>
      </c>
      <c r="H94">
        <f>_xll.GetEmployeeCodeAmount($A94,H$3,H$4,$A$3,$B$3)</f>
        <v>0</v>
      </c>
      <c r="I94">
        <f>_xll.GetEmployeeCodeAmount($A94,I$3,I$4,$A$3,$B$3)</f>
        <v>0</v>
      </c>
      <c r="J94">
        <f>_xll.GetEmployeeCodeAmount($A94,J$3,J$4,$A$3,$B$3)</f>
        <v>0</v>
      </c>
      <c r="K94">
        <f>_xll.GetEmployeeCodeAmount($A94,K$3,K$4,$A$3,$B$3)</f>
        <v>0</v>
      </c>
      <c r="L94">
        <f>_xll.GetEmployeeCodeAmount($A94,L$3,L$4,$A$3,$B$3)</f>
        <v>0</v>
      </c>
      <c r="M94">
        <f>_xll.GetEmployeeCodeAmount($A94,M$3,M$4,$A$3,$B$3)</f>
        <v>0</v>
      </c>
      <c r="N94">
        <f>_xll.GetEmployeeCodeAmount($A94,N$3,N$4,$A$3,$B$3)</f>
        <v>0</v>
      </c>
      <c r="O94">
        <f>_xll.GetEmployeeCodeAmount($A94,O$3,O$4,$A$3,$B$3)</f>
        <v>0</v>
      </c>
      <c r="P94" s="5">
        <f t="shared" si="2"/>
        <v>0</v>
      </c>
      <c r="S94">
        <f t="shared" si="3"/>
        <v>0</v>
      </c>
    </row>
    <row r="95" spans="2:19" x14ac:dyDescent="0.2">
      <c r="B95" t="str">
        <f>_xll.GetEmployeeName(A95)</f>
        <v/>
      </c>
      <c r="C95" s="4">
        <f>_xll.GetEmployeeGrossWages(A95,$A$3,$B$3)</f>
        <v>0</v>
      </c>
      <c r="D95">
        <f>_xll.GetEmployeeCodeAmount($A95,D$3,D$4,$A$3,$B$3)</f>
        <v>0</v>
      </c>
      <c r="E95">
        <f>_xll.GetEmployeeCodeAmount($A95,E$3,E$4,$A$3,$B$3)</f>
        <v>0</v>
      </c>
      <c r="F95">
        <f>_xll.GetEmployeeCodeAmount($A95,F$3,F$4,$A$3,$B$3)</f>
        <v>0</v>
      </c>
      <c r="G95">
        <f>_xll.GetEmployeeCodeAmount($A95,G$3,G$4,$A$3,$B$3)</f>
        <v>0</v>
      </c>
      <c r="H95">
        <f>_xll.GetEmployeeCodeAmount($A95,H$3,H$4,$A$3,$B$3)</f>
        <v>0</v>
      </c>
      <c r="I95">
        <f>_xll.GetEmployeeCodeAmount($A95,I$3,I$4,$A$3,$B$3)</f>
        <v>0</v>
      </c>
      <c r="J95">
        <f>_xll.GetEmployeeCodeAmount($A95,J$3,J$4,$A$3,$B$3)</f>
        <v>0</v>
      </c>
      <c r="K95">
        <f>_xll.GetEmployeeCodeAmount($A95,K$3,K$4,$A$3,$B$3)</f>
        <v>0</v>
      </c>
      <c r="L95">
        <f>_xll.GetEmployeeCodeAmount($A95,L$3,L$4,$A$3,$B$3)</f>
        <v>0</v>
      </c>
      <c r="M95">
        <f>_xll.GetEmployeeCodeAmount($A95,M$3,M$4,$A$3,$B$3)</f>
        <v>0</v>
      </c>
      <c r="N95">
        <f>_xll.GetEmployeeCodeAmount($A95,N$3,N$4,$A$3,$B$3)</f>
        <v>0</v>
      </c>
      <c r="O95">
        <f>_xll.GetEmployeeCodeAmount($A95,O$3,O$4,$A$3,$B$3)</f>
        <v>0</v>
      </c>
      <c r="P95" s="5">
        <f t="shared" si="2"/>
        <v>0</v>
      </c>
      <c r="S95">
        <f t="shared" si="3"/>
        <v>0</v>
      </c>
    </row>
    <row r="96" spans="2:19" x14ac:dyDescent="0.2">
      <c r="B96" t="str">
        <f>_xll.GetEmployeeName(A96)</f>
        <v/>
      </c>
      <c r="C96" s="4">
        <f>_xll.GetEmployeeGrossWages(A96,$A$3,$B$3)</f>
        <v>0</v>
      </c>
      <c r="D96">
        <f>_xll.GetEmployeeCodeAmount($A96,D$3,D$4,$A$3,$B$3)</f>
        <v>0</v>
      </c>
      <c r="E96">
        <f>_xll.GetEmployeeCodeAmount($A96,E$3,E$4,$A$3,$B$3)</f>
        <v>0</v>
      </c>
      <c r="F96">
        <f>_xll.GetEmployeeCodeAmount($A96,F$3,F$4,$A$3,$B$3)</f>
        <v>0</v>
      </c>
      <c r="G96">
        <f>_xll.GetEmployeeCodeAmount($A96,G$3,G$4,$A$3,$B$3)</f>
        <v>0</v>
      </c>
      <c r="H96">
        <f>_xll.GetEmployeeCodeAmount($A96,H$3,H$4,$A$3,$B$3)</f>
        <v>0</v>
      </c>
      <c r="I96">
        <f>_xll.GetEmployeeCodeAmount($A96,I$3,I$4,$A$3,$B$3)</f>
        <v>0</v>
      </c>
      <c r="J96">
        <f>_xll.GetEmployeeCodeAmount($A96,J$3,J$4,$A$3,$B$3)</f>
        <v>0</v>
      </c>
      <c r="K96">
        <f>_xll.GetEmployeeCodeAmount($A96,K$3,K$4,$A$3,$B$3)</f>
        <v>0</v>
      </c>
      <c r="L96">
        <f>_xll.GetEmployeeCodeAmount($A96,L$3,L$4,$A$3,$B$3)</f>
        <v>0</v>
      </c>
      <c r="M96">
        <f>_xll.GetEmployeeCodeAmount($A96,M$3,M$4,$A$3,$B$3)</f>
        <v>0</v>
      </c>
      <c r="N96">
        <f>_xll.GetEmployeeCodeAmount($A96,N$3,N$4,$A$3,$B$3)</f>
        <v>0</v>
      </c>
      <c r="O96">
        <f>_xll.GetEmployeeCodeAmount($A96,O$3,O$4,$A$3,$B$3)</f>
        <v>0</v>
      </c>
      <c r="P96" s="5">
        <f t="shared" si="2"/>
        <v>0</v>
      </c>
      <c r="S96">
        <f t="shared" si="3"/>
        <v>0</v>
      </c>
    </row>
    <row r="97" spans="2:19" x14ac:dyDescent="0.2">
      <c r="B97" t="str">
        <f>_xll.GetEmployeeName(A97)</f>
        <v/>
      </c>
      <c r="C97" s="4">
        <f>_xll.GetEmployeeGrossWages(A97,$A$3,$B$3)</f>
        <v>0</v>
      </c>
      <c r="D97">
        <f>_xll.GetEmployeeCodeAmount($A97,D$3,D$4,$A$3,$B$3)</f>
        <v>0</v>
      </c>
      <c r="E97">
        <f>_xll.GetEmployeeCodeAmount($A97,E$3,E$4,$A$3,$B$3)</f>
        <v>0</v>
      </c>
      <c r="F97">
        <f>_xll.GetEmployeeCodeAmount($A97,F$3,F$4,$A$3,$B$3)</f>
        <v>0</v>
      </c>
      <c r="G97">
        <f>_xll.GetEmployeeCodeAmount($A97,G$3,G$4,$A$3,$B$3)</f>
        <v>0</v>
      </c>
      <c r="H97">
        <f>_xll.GetEmployeeCodeAmount($A97,H$3,H$4,$A$3,$B$3)</f>
        <v>0</v>
      </c>
      <c r="I97">
        <f>_xll.GetEmployeeCodeAmount($A97,I$3,I$4,$A$3,$B$3)</f>
        <v>0</v>
      </c>
      <c r="J97">
        <f>_xll.GetEmployeeCodeAmount($A97,J$3,J$4,$A$3,$B$3)</f>
        <v>0</v>
      </c>
      <c r="K97">
        <f>_xll.GetEmployeeCodeAmount($A97,K$3,K$4,$A$3,$B$3)</f>
        <v>0</v>
      </c>
      <c r="L97">
        <f>_xll.GetEmployeeCodeAmount($A97,L$3,L$4,$A$3,$B$3)</f>
        <v>0</v>
      </c>
      <c r="M97">
        <f>_xll.GetEmployeeCodeAmount($A97,M$3,M$4,$A$3,$B$3)</f>
        <v>0</v>
      </c>
      <c r="N97">
        <f>_xll.GetEmployeeCodeAmount($A97,N$3,N$4,$A$3,$B$3)</f>
        <v>0</v>
      </c>
      <c r="O97">
        <f>_xll.GetEmployeeCodeAmount($A97,O$3,O$4,$A$3,$B$3)</f>
        <v>0</v>
      </c>
      <c r="P97" s="5">
        <f t="shared" si="2"/>
        <v>0</v>
      </c>
      <c r="S97">
        <f t="shared" si="3"/>
        <v>0</v>
      </c>
    </row>
    <row r="98" spans="2:19" x14ac:dyDescent="0.2">
      <c r="B98" t="str">
        <f>_xll.GetEmployeeName(A98)</f>
        <v/>
      </c>
      <c r="C98" s="4">
        <f>_xll.GetEmployeeGrossWages(A98,$A$3,$B$3)</f>
        <v>0</v>
      </c>
      <c r="D98">
        <f>_xll.GetEmployeeCodeAmount($A98,D$3,D$4,$A$3,$B$3)</f>
        <v>0</v>
      </c>
      <c r="E98">
        <f>_xll.GetEmployeeCodeAmount($A98,E$3,E$4,$A$3,$B$3)</f>
        <v>0</v>
      </c>
      <c r="F98">
        <f>_xll.GetEmployeeCodeAmount($A98,F$3,F$4,$A$3,$B$3)</f>
        <v>0</v>
      </c>
      <c r="G98">
        <f>_xll.GetEmployeeCodeAmount($A98,G$3,G$4,$A$3,$B$3)</f>
        <v>0</v>
      </c>
      <c r="H98">
        <f>_xll.GetEmployeeCodeAmount($A98,H$3,H$4,$A$3,$B$3)</f>
        <v>0</v>
      </c>
      <c r="I98">
        <f>_xll.GetEmployeeCodeAmount($A98,I$3,I$4,$A$3,$B$3)</f>
        <v>0</v>
      </c>
      <c r="J98">
        <f>_xll.GetEmployeeCodeAmount($A98,J$3,J$4,$A$3,$B$3)</f>
        <v>0</v>
      </c>
      <c r="K98">
        <f>_xll.GetEmployeeCodeAmount($A98,K$3,K$4,$A$3,$B$3)</f>
        <v>0</v>
      </c>
      <c r="L98">
        <f>_xll.GetEmployeeCodeAmount($A98,L$3,L$4,$A$3,$B$3)</f>
        <v>0</v>
      </c>
      <c r="M98">
        <f>_xll.GetEmployeeCodeAmount($A98,M$3,M$4,$A$3,$B$3)</f>
        <v>0</v>
      </c>
      <c r="N98">
        <f>_xll.GetEmployeeCodeAmount($A98,N$3,N$4,$A$3,$B$3)</f>
        <v>0</v>
      </c>
      <c r="O98">
        <f>_xll.GetEmployeeCodeAmount($A98,O$3,O$4,$A$3,$B$3)</f>
        <v>0</v>
      </c>
      <c r="P98" s="5">
        <f t="shared" si="2"/>
        <v>0</v>
      </c>
      <c r="S98">
        <f t="shared" si="3"/>
        <v>0</v>
      </c>
    </row>
    <row r="99" spans="2:19" x14ac:dyDescent="0.2">
      <c r="B99" t="str">
        <f>_xll.GetEmployeeName(A99)</f>
        <v/>
      </c>
      <c r="C99" s="4">
        <f>_xll.GetEmployeeGrossWages(A99,$A$3,$B$3)</f>
        <v>0</v>
      </c>
      <c r="D99">
        <f>_xll.GetEmployeeCodeAmount($A99,D$3,D$4,$A$3,$B$3)</f>
        <v>0</v>
      </c>
      <c r="E99">
        <f>_xll.GetEmployeeCodeAmount($A99,E$3,E$4,$A$3,$B$3)</f>
        <v>0</v>
      </c>
      <c r="F99">
        <f>_xll.GetEmployeeCodeAmount($A99,F$3,F$4,$A$3,$B$3)</f>
        <v>0</v>
      </c>
      <c r="G99">
        <f>_xll.GetEmployeeCodeAmount($A99,G$3,G$4,$A$3,$B$3)</f>
        <v>0</v>
      </c>
      <c r="H99">
        <f>_xll.GetEmployeeCodeAmount($A99,H$3,H$4,$A$3,$B$3)</f>
        <v>0</v>
      </c>
      <c r="I99">
        <f>_xll.GetEmployeeCodeAmount($A99,I$3,I$4,$A$3,$B$3)</f>
        <v>0</v>
      </c>
      <c r="J99">
        <f>_xll.GetEmployeeCodeAmount($A99,J$3,J$4,$A$3,$B$3)</f>
        <v>0</v>
      </c>
      <c r="K99">
        <f>_xll.GetEmployeeCodeAmount($A99,K$3,K$4,$A$3,$B$3)</f>
        <v>0</v>
      </c>
      <c r="L99">
        <f>_xll.GetEmployeeCodeAmount($A99,L$3,L$4,$A$3,$B$3)</f>
        <v>0</v>
      </c>
      <c r="M99">
        <f>_xll.GetEmployeeCodeAmount($A99,M$3,M$4,$A$3,$B$3)</f>
        <v>0</v>
      </c>
      <c r="N99">
        <f>_xll.GetEmployeeCodeAmount($A99,N$3,N$4,$A$3,$B$3)</f>
        <v>0</v>
      </c>
      <c r="O99">
        <f>_xll.GetEmployeeCodeAmount($A99,O$3,O$4,$A$3,$B$3)</f>
        <v>0</v>
      </c>
      <c r="P99" s="5">
        <f t="shared" si="2"/>
        <v>0</v>
      </c>
      <c r="S99">
        <f t="shared" si="3"/>
        <v>0</v>
      </c>
    </row>
    <row r="100" spans="2:19" x14ac:dyDescent="0.2">
      <c r="B100" t="str">
        <f>_xll.GetEmployeeName(A100)</f>
        <v/>
      </c>
      <c r="C100" s="4">
        <f>_xll.GetEmployeeGrossWages(A100,$A$3,$B$3)</f>
        <v>0</v>
      </c>
      <c r="D100">
        <f>_xll.GetEmployeeCodeAmount($A100,D$3,D$4,$A$3,$B$3)</f>
        <v>0</v>
      </c>
      <c r="E100">
        <f>_xll.GetEmployeeCodeAmount($A100,E$3,E$4,$A$3,$B$3)</f>
        <v>0</v>
      </c>
      <c r="F100">
        <f>_xll.GetEmployeeCodeAmount($A100,F$3,F$4,$A$3,$B$3)</f>
        <v>0</v>
      </c>
      <c r="G100">
        <f>_xll.GetEmployeeCodeAmount($A100,G$3,G$4,$A$3,$B$3)</f>
        <v>0</v>
      </c>
      <c r="H100">
        <f>_xll.GetEmployeeCodeAmount($A100,H$3,H$4,$A$3,$B$3)</f>
        <v>0</v>
      </c>
      <c r="I100">
        <f>_xll.GetEmployeeCodeAmount($A100,I$3,I$4,$A$3,$B$3)</f>
        <v>0</v>
      </c>
      <c r="J100">
        <f>_xll.GetEmployeeCodeAmount($A100,J$3,J$4,$A$3,$B$3)</f>
        <v>0</v>
      </c>
      <c r="K100">
        <f>_xll.GetEmployeeCodeAmount($A100,K$3,K$4,$A$3,$B$3)</f>
        <v>0</v>
      </c>
      <c r="L100">
        <f>_xll.GetEmployeeCodeAmount($A100,L$3,L$4,$A$3,$B$3)</f>
        <v>0</v>
      </c>
      <c r="M100">
        <f>_xll.GetEmployeeCodeAmount($A100,M$3,M$4,$A$3,$B$3)</f>
        <v>0</v>
      </c>
      <c r="N100">
        <f>_xll.GetEmployeeCodeAmount($A100,N$3,N$4,$A$3,$B$3)</f>
        <v>0</v>
      </c>
      <c r="O100">
        <f>_xll.GetEmployeeCodeAmount($A100,O$3,O$4,$A$3,$B$3)</f>
        <v>0</v>
      </c>
      <c r="P100" s="5">
        <f t="shared" si="2"/>
        <v>0</v>
      </c>
      <c r="S100">
        <f t="shared" si="3"/>
        <v>0</v>
      </c>
    </row>
    <row r="101" spans="2:19" x14ac:dyDescent="0.2">
      <c r="B101" t="str">
        <f>_xll.GetEmployeeName(A101)</f>
        <v/>
      </c>
      <c r="C101" s="4">
        <f>_xll.GetEmployeeGrossWages(A101,$A$3,$B$3)</f>
        <v>0</v>
      </c>
      <c r="D101">
        <f>_xll.GetEmployeeCodeAmount($A101,D$3,D$4,$A$3,$B$3)</f>
        <v>0</v>
      </c>
      <c r="E101">
        <f>_xll.GetEmployeeCodeAmount($A101,E$3,E$4,$A$3,$B$3)</f>
        <v>0</v>
      </c>
      <c r="F101">
        <f>_xll.GetEmployeeCodeAmount($A101,F$3,F$4,$A$3,$B$3)</f>
        <v>0</v>
      </c>
      <c r="G101">
        <f>_xll.GetEmployeeCodeAmount($A101,G$3,G$4,$A$3,$B$3)</f>
        <v>0</v>
      </c>
      <c r="H101">
        <f>_xll.GetEmployeeCodeAmount($A101,H$3,H$4,$A$3,$B$3)</f>
        <v>0</v>
      </c>
      <c r="I101">
        <f>_xll.GetEmployeeCodeAmount($A101,I$3,I$4,$A$3,$B$3)</f>
        <v>0</v>
      </c>
      <c r="J101">
        <f>_xll.GetEmployeeCodeAmount($A101,J$3,J$4,$A$3,$B$3)</f>
        <v>0</v>
      </c>
      <c r="K101">
        <f>_xll.GetEmployeeCodeAmount($A101,K$3,K$4,$A$3,$B$3)</f>
        <v>0</v>
      </c>
      <c r="L101">
        <f>_xll.GetEmployeeCodeAmount($A101,L$3,L$4,$A$3,$B$3)</f>
        <v>0</v>
      </c>
      <c r="M101">
        <f>_xll.GetEmployeeCodeAmount($A101,M$3,M$4,$A$3,$B$3)</f>
        <v>0</v>
      </c>
      <c r="N101">
        <f>_xll.GetEmployeeCodeAmount($A101,N$3,N$4,$A$3,$B$3)</f>
        <v>0</v>
      </c>
      <c r="O101">
        <f>_xll.GetEmployeeCodeAmount($A101,O$3,O$4,$A$3,$B$3)</f>
        <v>0</v>
      </c>
      <c r="P101" s="5">
        <f t="shared" si="2"/>
        <v>0</v>
      </c>
      <c r="S101">
        <f t="shared" si="3"/>
        <v>0</v>
      </c>
    </row>
    <row r="102" spans="2:19" x14ac:dyDescent="0.2">
      <c r="B102" t="str">
        <f>_xll.GetEmployeeName(A102)</f>
        <v/>
      </c>
      <c r="C102" s="4">
        <f>_xll.GetEmployeeGrossWages(A102,$A$3,$B$3)</f>
        <v>0</v>
      </c>
      <c r="D102">
        <f>_xll.GetEmployeeCodeAmount($A102,D$3,D$4,$A$3,$B$3)</f>
        <v>0</v>
      </c>
      <c r="E102">
        <f>_xll.GetEmployeeCodeAmount($A102,E$3,E$4,$A$3,$B$3)</f>
        <v>0</v>
      </c>
      <c r="F102">
        <f>_xll.GetEmployeeCodeAmount($A102,F$3,F$4,$A$3,$B$3)</f>
        <v>0</v>
      </c>
      <c r="G102">
        <f>_xll.GetEmployeeCodeAmount($A102,G$3,G$4,$A$3,$B$3)</f>
        <v>0</v>
      </c>
      <c r="H102">
        <f>_xll.GetEmployeeCodeAmount($A102,H$3,H$4,$A$3,$B$3)</f>
        <v>0</v>
      </c>
      <c r="I102">
        <f>_xll.GetEmployeeCodeAmount($A102,I$3,I$4,$A$3,$B$3)</f>
        <v>0</v>
      </c>
      <c r="J102">
        <f>_xll.GetEmployeeCodeAmount($A102,J$3,J$4,$A$3,$B$3)</f>
        <v>0</v>
      </c>
      <c r="K102">
        <f>_xll.GetEmployeeCodeAmount($A102,K$3,K$4,$A$3,$B$3)</f>
        <v>0</v>
      </c>
      <c r="L102">
        <f>_xll.GetEmployeeCodeAmount($A102,L$3,L$4,$A$3,$B$3)</f>
        <v>0</v>
      </c>
      <c r="M102">
        <f>_xll.GetEmployeeCodeAmount($A102,M$3,M$4,$A$3,$B$3)</f>
        <v>0</v>
      </c>
      <c r="N102">
        <f>_xll.GetEmployeeCodeAmount($A102,N$3,N$4,$A$3,$B$3)</f>
        <v>0</v>
      </c>
      <c r="O102">
        <f>_xll.GetEmployeeCodeAmount($A102,O$3,O$4,$A$3,$B$3)</f>
        <v>0</v>
      </c>
      <c r="P102" s="5">
        <f t="shared" si="2"/>
        <v>0</v>
      </c>
      <c r="S102">
        <f t="shared" si="3"/>
        <v>0</v>
      </c>
    </row>
    <row r="103" spans="2:19" x14ac:dyDescent="0.2">
      <c r="C103" s="6">
        <f t="shared" ref="C103:P103" si="4">SUM(C7:C102)</f>
        <v>506692.07999999996</v>
      </c>
      <c r="D103" s="6">
        <f t="shared" si="4"/>
        <v>0</v>
      </c>
      <c r="E103" s="6">
        <f t="shared" si="4"/>
        <v>0</v>
      </c>
      <c r="F103" s="6">
        <f t="shared" si="4"/>
        <v>0</v>
      </c>
      <c r="G103" s="6">
        <f t="shared" si="4"/>
        <v>0</v>
      </c>
      <c r="H103" s="6">
        <f t="shared" si="4"/>
        <v>0</v>
      </c>
      <c r="I103" s="6">
        <f t="shared" si="4"/>
        <v>0</v>
      </c>
      <c r="J103" s="6">
        <f t="shared" si="4"/>
        <v>0</v>
      </c>
      <c r="K103" s="6">
        <f t="shared" si="4"/>
        <v>0</v>
      </c>
      <c r="L103" s="6">
        <f t="shared" si="4"/>
        <v>0</v>
      </c>
      <c r="M103" s="6">
        <f t="shared" si="4"/>
        <v>0</v>
      </c>
      <c r="N103" s="6">
        <f t="shared" si="4"/>
        <v>0</v>
      </c>
      <c r="O103" s="6">
        <f t="shared" si="4"/>
        <v>0</v>
      </c>
      <c r="P103" s="6">
        <f t="shared" si="4"/>
        <v>506692.07999999996</v>
      </c>
      <c r="S103" s="6">
        <f>SUM(S7:S102)</f>
        <v>62829.817919999979</v>
      </c>
    </row>
    <row r="105" spans="2:19" x14ac:dyDescent="0.2">
      <c r="B105" t="s">
        <v>19</v>
      </c>
      <c r="C105">
        <v>167546.79</v>
      </c>
      <c r="P105">
        <v>154105.53</v>
      </c>
      <c r="S105">
        <v>19109.09</v>
      </c>
    </row>
    <row r="106" spans="2:19" s="46" customFormat="1" x14ac:dyDescent="0.2">
      <c r="B106" s="46" t="s">
        <v>56</v>
      </c>
      <c r="C106" s="47">
        <f>+C103-C105</f>
        <v>339145.28999999992</v>
      </c>
      <c r="P106" s="47">
        <f>+P103-P105</f>
        <v>352586.54999999993</v>
      </c>
      <c r="S106" s="47">
        <f>+S103-S105</f>
        <v>43720.727919999976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L54"/>
  <sheetViews>
    <sheetView showGridLines="0" zoomScaleNormal="100" workbookViewId="0">
      <selection activeCell="L7" sqref="L7"/>
    </sheetView>
  </sheetViews>
  <sheetFormatPr defaultRowHeight="15" x14ac:dyDescent="0.25"/>
  <cols>
    <col min="1" max="1" width="5.42578125" style="11" customWidth="1"/>
    <col min="2" max="2" width="33.28515625" style="11" bestFit="1" customWidth="1"/>
    <col min="3" max="3" width="11.42578125" style="11" customWidth="1"/>
    <col min="4" max="4" width="10.5703125" style="11" customWidth="1"/>
    <col min="5" max="5" width="15.7109375" style="11" customWidth="1"/>
    <col min="6" max="6" width="19" style="11" customWidth="1"/>
    <col min="7" max="7" width="21.140625" style="11" customWidth="1"/>
    <col min="8" max="8" width="6" style="11" customWidth="1"/>
    <col min="9" max="9" width="11.42578125" style="11" bestFit="1" customWidth="1"/>
    <col min="10" max="10" width="10" style="11" bestFit="1" customWidth="1"/>
    <col min="11" max="11" width="9.140625" style="11"/>
    <col min="12" max="12" width="12.140625" style="11" customWidth="1"/>
    <col min="13" max="16384" width="9.140625" style="11"/>
  </cols>
  <sheetData>
    <row r="2" spans="2:12" ht="31.5" customHeight="1" x14ac:dyDescent="0.45">
      <c r="B2" s="194" t="s">
        <v>29</v>
      </c>
      <c r="C2" s="194"/>
      <c r="D2" s="194"/>
      <c r="E2" s="194"/>
      <c r="F2" s="194"/>
      <c r="G2" s="194"/>
    </row>
    <row r="4" spans="2:12" x14ac:dyDescent="0.25">
      <c r="B4" s="12" t="s">
        <v>16</v>
      </c>
      <c r="C4" s="13"/>
      <c r="F4" s="14"/>
      <c r="G4" s="15" t="s">
        <v>30</v>
      </c>
      <c r="L4" s="16" t="s">
        <v>31</v>
      </c>
    </row>
    <row r="5" spans="2:12" ht="15.75" x14ac:dyDescent="0.25">
      <c r="B5" s="17">
        <v>45</v>
      </c>
      <c r="C5" s="18"/>
      <c r="D5" s="19"/>
      <c r="E5" s="19"/>
      <c r="F5" s="20"/>
      <c r="G5" s="21">
        <f ca="1">TODAY()</f>
        <v>44810</v>
      </c>
      <c r="L5" s="22">
        <v>44562</v>
      </c>
    </row>
    <row r="6" spans="2:12" x14ac:dyDescent="0.25">
      <c r="B6" s="23" t="s">
        <v>32</v>
      </c>
      <c r="C6" s="24"/>
      <c r="D6" s="195" t="s">
        <v>33</v>
      </c>
      <c r="E6" s="195"/>
      <c r="F6" s="30" t="s">
        <v>34</v>
      </c>
      <c r="G6" s="15" t="s">
        <v>35</v>
      </c>
      <c r="L6" s="22">
        <v>44926</v>
      </c>
    </row>
    <row r="7" spans="2:12" ht="15.75" x14ac:dyDescent="0.25">
      <c r="B7" s="196" t="str">
        <f>_xll.GetEmployeeLastName(B5)</f>
        <v>Hobson</v>
      </c>
      <c r="C7" s="197"/>
      <c r="D7" s="197" t="str">
        <f>_xll.GetEmployeeFirstName(B5)</f>
        <v>Maurice</v>
      </c>
      <c r="E7" s="197"/>
      <c r="F7" s="28" t="str">
        <f>_xll.GetEmployeeMiddleName(B5)</f>
        <v/>
      </c>
      <c r="G7" s="25" t="str">
        <f>_xll.GetEmployeeStatus(B5)</f>
        <v>Full-Time</v>
      </c>
      <c r="L7" s="26"/>
    </row>
    <row r="8" spans="2:12" x14ac:dyDescent="0.25">
      <c r="B8" s="23" t="s">
        <v>36</v>
      </c>
      <c r="C8" s="24"/>
      <c r="D8" s="24"/>
      <c r="E8" s="24"/>
      <c r="F8" s="27"/>
      <c r="G8" s="15" t="s">
        <v>37</v>
      </c>
    </row>
    <row r="9" spans="2:12" ht="15.75" x14ac:dyDescent="0.25">
      <c r="B9" s="196" t="str">
        <f>_xll.GetEmployeeJobPosition(B5)</f>
        <v>Utility Worker</v>
      </c>
      <c r="C9" s="197"/>
      <c r="D9" s="197"/>
      <c r="E9" s="197"/>
      <c r="F9" s="198"/>
      <c r="G9" s="29">
        <f ca="1">_xll.GetEmployeeYearsOfService(B5,G5)</f>
        <v>13.136986301369863</v>
      </c>
    </row>
    <row r="10" spans="2:12" x14ac:dyDescent="0.25">
      <c r="B10" s="23" t="s">
        <v>8</v>
      </c>
      <c r="C10" s="24"/>
      <c r="D10" s="24"/>
      <c r="E10" s="24"/>
      <c r="F10" s="27"/>
      <c r="G10" s="15" t="s">
        <v>38</v>
      </c>
    </row>
    <row r="11" spans="2:12" ht="15.75" x14ac:dyDescent="0.25">
      <c r="B11" s="196" t="str">
        <f>_xll.GetEmployeeDepartment(B5)</f>
        <v>Water</v>
      </c>
      <c r="C11" s="197"/>
      <c r="D11" s="197"/>
      <c r="E11" s="197"/>
      <c r="F11" s="198"/>
      <c r="G11" s="45">
        <f>_xll.GetEmployeeHourlyRate(B5)</f>
        <v>13.5</v>
      </c>
    </row>
    <row r="12" spans="2:12" x14ac:dyDescent="0.25">
      <c r="B12" s="15" t="s">
        <v>39</v>
      </c>
      <c r="C12" s="188" t="s">
        <v>40</v>
      </c>
      <c r="D12" s="189"/>
      <c r="E12" s="23" t="s">
        <v>41</v>
      </c>
      <c r="F12" s="27"/>
      <c r="G12" s="15" t="s">
        <v>42</v>
      </c>
    </row>
    <row r="13" spans="2:12" ht="15.75" x14ac:dyDescent="0.25">
      <c r="B13" s="31" t="str">
        <f>_xll.GetEmployeeJobClass(B5)</f>
        <v>Staff</v>
      </c>
      <c r="C13" s="190" t="str">
        <f>_xll.GetEmployeeGrade(B5)</f>
        <v/>
      </c>
      <c r="D13" s="191"/>
      <c r="E13" s="192">
        <f>_xll.GetEmployeeEstimatedAnnualHours(B5)</f>
        <v>2080</v>
      </c>
      <c r="F13" s="193"/>
      <c r="G13" s="25">
        <f>_xll.GetEmployeeAnnualWage(B5)</f>
        <v>28080</v>
      </c>
    </row>
    <row r="15" spans="2:12" x14ac:dyDescent="0.25">
      <c r="B15" s="32" t="s">
        <v>43</v>
      </c>
      <c r="C15" s="32"/>
      <c r="D15" s="32"/>
      <c r="E15" s="32"/>
      <c r="F15" s="32"/>
      <c r="G15" s="32"/>
    </row>
    <row r="16" spans="2:12" x14ac:dyDescent="0.25">
      <c r="B16" s="33" t="s">
        <v>44</v>
      </c>
      <c r="C16" s="34" t="s">
        <v>13</v>
      </c>
      <c r="D16" s="34" t="s">
        <v>14</v>
      </c>
      <c r="E16" s="34" t="s">
        <v>45</v>
      </c>
      <c r="F16" s="34" t="s">
        <v>46</v>
      </c>
      <c r="G16" s="34" t="s">
        <v>47</v>
      </c>
    </row>
    <row r="17" spans="2:7" x14ac:dyDescent="0.25">
      <c r="B17" s="35" t="str">
        <f>_xll.GetPayCodeTitle(C17,D17)</f>
        <v>REGULAR WAGES</v>
      </c>
      <c r="C17" s="16">
        <v>1</v>
      </c>
      <c r="D17" s="16">
        <v>0</v>
      </c>
      <c r="E17" s="16">
        <f>_xll.GetEmployeeCodeHours($B$5,C17,D17,$L$5,$L$6)</f>
        <v>668</v>
      </c>
      <c r="F17" s="36">
        <f>G17/E17</f>
        <v>13.293413173652695</v>
      </c>
      <c r="G17" s="36">
        <f>_xll.GetEmployeeCodeAmount($B$5,C17,D17,$L$5,$L$6)</f>
        <v>8880</v>
      </c>
    </row>
    <row r="18" spans="2:7" x14ac:dyDescent="0.25">
      <c r="B18" s="35" t="str">
        <f>_xll.GetPayCodeTitle(C18,D18)</f>
        <v/>
      </c>
      <c r="C18" s="16">
        <v>3</v>
      </c>
      <c r="D18" s="16">
        <v>1</v>
      </c>
      <c r="E18" s="16">
        <f>_xll.GetEmployeeCodeHours($B$5,C18,D18,$L$5,$L$6)</f>
        <v>0</v>
      </c>
      <c r="F18" s="36" t="e">
        <f>G18/E18</f>
        <v>#DIV/0!</v>
      </c>
      <c r="G18" s="36">
        <f>_xll.GetEmployeeCodeAmount($B$5,C18,D18,$L$5,$L$6)</f>
        <v>0</v>
      </c>
    </row>
    <row r="19" spans="2:7" x14ac:dyDescent="0.25">
      <c r="B19" s="35" t="str">
        <f>_xll.GetPayCodeTitle(C19,D19)</f>
        <v>OVERTIME WAGES</v>
      </c>
      <c r="C19" s="16">
        <v>2</v>
      </c>
      <c r="D19" s="16">
        <v>0</v>
      </c>
      <c r="E19" s="16">
        <f>_xll.GetEmployeeCodeHours($B$5,C19,D19,$L$5,$L$6)</f>
        <v>7.5</v>
      </c>
      <c r="F19" s="36">
        <f>G19/E19</f>
        <v>20.250666666666667</v>
      </c>
      <c r="G19" s="36">
        <f>_xll.GetEmployeeCodeAmount($B$5,C19,D19,$L$5,$L$6)</f>
        <v>151.88</v>
      </c>
    </row>
    <row r="20" spans="2:7" x14ac:dyDescent="0.25">
      <c r="B20" s="35" t="str">
        <f>_xll.GetPayCodeTitle(C20,D20)</f>
        <v>OTHER PAY</v>
      </c>
      <c r="C20" s="16">
        <v>9</v>
      </c>
      <c r="D20" s="16">
        <v>0</v>
      </c>
      <c r="E20" s="16">
        <f>_xll.GetEmployeeCodeHours($B$5,C20,D20,$L$5,$L$6)</f>
        <v>0</v>
      </c>
      <c r="F20" s="36" t="e">
        <f t="shared" ref="F20:F26" si="0">G20/E20</f>
        <v>#DIV/0!</v>
      </c>
      <c r="G20" s="36">
        <f>_xll.GetEmployeeCodeAmount($B$5,C20,D20,$L$5,$L$6)</f>
        <v>0</v>
      </c>
    </row>
    <row r="21" spans="2:7" x14ac:dyDescent="0.25">
      <c r="B21" s="35" t="str">
        <f>_xll.GetPayCodeTitle(C21,D21)</f>
        <v>CASUAL DAY</v>
      </c>
      <c r="C21" s="16">
        <v>7</v>
      </c>
      <c r="D21" s="16">
        <v>0</v>
      </c>
      <c r="E21" s="16">
        <f>_xll.GetEmployeeCodeHours($B$5,C21,D21,$L$5,$L$6)</f>
        <v>0</v>
      </c>
      <c r="F21" s="36" t="e">
        <f t="shared" si="0"/>
        <v>#DIV/0!</v>
      </c>
      <c r="G21" s="36">
        <f>_xll.GetEmployeeCodeAmount($B$5,C21,D21,$L$5,$L$6)</f>
        <v>0</v>
      </c>
    </row>
    <row r="22" spans="2:7" x14ac:dyDescent="0.25">
      <c r="B22" s="35" t="str">
        <f>_xll.GetPayCodeTitle(C22,D22)</f>
        <v>VACATION PAY</v>
      </c>
      <c r="C22" s="16">
        <v>4</v>
      </c>
      <c r="D22" s="16">
        <v>0</v>
      </c>
      <c r="E22" s="16">
        <f>_xll.GetEmployeeCodeHours($B$5,C22,D22,$L$5,$L$6)</f>
        <v>0</v>
      </c>
      <c r="F22" s="36" t="e">
        <f t="shared" si="0"/>
        <v>#DIV/0!</v>
      </c>
      <c r="G22" s="36">
        <f>_xll.GetEmployeeCodeAmount($B$5,C22,D22,$L$5,$L$6)</f>
        <v>0</v>
      </c>
    </row>
    <row r="23" spans="2:7" x14ac:dyDescent="0.25">
      <c r="B23" s="35" t="str">
        <f>_xll.GetPayCodeTitle(C23,D23)</f>
        <v>SICK PAY</v>
      </c>
      <c r="C23" s="16">
        <v>5</v>
      </c>
      <c r="D23" s="16">
        <v>0</v>
      </c>
      <c r="E23" s="16">
        <f>_xll.GetEmployeeCodeHours($B$5,C23,D23,$L$5,$L$6)</f>
        <v>0</v>
      </c>
      <c r="F23" s="36" t="e">
        <f>G23/E23</f>
        <v>#DIV/0!</v>
      </c>
      <c r="G23" s="36">
        <f>_xll.GetEmployeeCodeAmount($B$5,C23,D23,$L$5,$L$6)</f>
        <v>0</v>
      </c>
    </row>
    <row r="24" spans="2:7" x14ac:dyDescent="0.25">
      <c r="B24" s="35" t="str">
        <f>_xll.GetPayCodeTitle(C24,D24)</f>
        <v>COMP TIME</v>
      </c>
      <c r="C24" s="16">
        <v>6</v>
      </c>
      <c r="D24" s="16">
        <v>0</v>
      </c>
      <c r="E24" s="16">
        <f>_xll.GetEmployeeCodeHours($B$5,C24,D24,$L$5,$L$6)</f>
        <v>0</v>
      </c>
      <c r="F24" s="36" t="e">
        <f t="shared" si="0"/>
        <v>#DIV/0!</v>
      </c>
      <c r="G24" s="36">
        <f>_xll.GetEmployeeCodeAmount($B$5,C24,D24,$L$5,$L$6)</f>
        <v>0</v>
      </c>
    </row>
    <row r="25" spans="2:7" x14ac:dyDescent="0.25">
      <c r="B25" s="35" t="str">
        <f>_xll.GetPayCodeTitle(C25,D25)</f>
        <v>HOLIDAY PAY</v>
      </c>
      <c r="C25" s="16">
        <v>8</v>
      </c>
      <c r="D25" s="16">
        <v>0</v>
      </c>
      <c r="E25" s="16">
        <f>_xll.GetEmployeeCodeHours($B$5,C25,D25,$L$5,$L$6)</f>
        <v>0</v>
      </c>
      <c r="F25" s="36" t="e">
        <f t="shared" si="0"/>
        <v>#DIV/0!</v>
      </c>
      <c r="G25" s="36">
        <f>_xll.GetEmployeeCodeAmount($B$5,C25,D25,$L$5,$L$6)</f>
        <v>0</v>
      </c>
    </row>
    <row r="26" spans="2:7" x14ac:dyDescent="0.25">
      <c r="B26" s="37" t="s">
        <v>48</v>
      </c>
      <c r="C26" s="38"/>
      <c r="D26" s="38"/>
      <c r="E26" s="38">
        <f>SUM(E17:E24)</f>
        <v>675.5</v>
      </c>
      <c r="F26" s="39">
        <f t="shared" si="0"/>
        <v>13.370658771280532</v>
      </c>
      <c r="G26" s="39">
        <f>SUM(G17:G24)</f>
        <v>9031.8799999999992</v>
      </c>
    </row>
    <row r="27" spans="2:7" x14ac:dyDescent="0.25">
      <c r="C27" s="16"/>
      <c r="D27" s="16"/>
      <c r="E27" s="16"/>
      <c r="F27" s="36"/>
      <c r="G27" s="36"/>
    </row>
    <row r="29" spans="2:7" x14ac:dyDescent="0.25">
      <c r="B29" s="32" t="s">
        <v>49</v>
      </c>
      <c r="C29" s="32"/>
      <c r="D29" s="32"/>
      <c r="E29" s="32"/>
      <c r="F29" s="32"/>
      <c r="G29" s="32"/>
    </row>
    <row r="30" spans="2:7" x14ac:dyDescent="0.25">
      <c r="B30" s="33" t="s">
        <v>44</v>
      </c>
      <c r="C30" s="34" t="s">
        <v>13</v>
      </c>
      <c r="D30" s="34" t="s">
        <v>14</v>
      </c>
      <c r="E30" s="34" t="s">
        <v>45</v>
      </c>
      <c r="F30" s="34" t="s">
        <v>46</v>
      </c>
      <c r="G30" s="34" t="s">
        <v>47</v>
      </c>
    </row>
    <row r="31" spans="2:7" x14ac:dyDescent="0.25">
      <c r="B31" s="35" t="str">
        <f>_xll.GetPayCodeTitle(C31,D31)</f>
        <v>AFLAC</v>
      </c>
      <c r="C31" s="16">
        <v>42</v>
      </c>
      <c r="D31" s="16">
        <v>0</v>
      </c>
      <c r="E31" s="16">
        <f t="shared" ref="E31:E36" si="1">$E$26</f>
        <v>675.5</v>
      </c>
      <c r="F31" s="36">
        <f t="shared" ref="F31:F36" si="2">G31/E31</f>
        <v>0</v>
      </c>
      <c r="G31" s="36">
        <f>_xll.GetEmployerCodeAmount($B$5,C31,D31,$L$5,$L$6)</f>
        <v>0</v>
      </c>
    </row>
    <row r="32" spans="2:7" x14ac:dyDescent="0.25">
      <c r="B32" s="35" t="str">
        <f>_xll.GetPayCodeTitle(C32,D32)</f>
        <v>HSA</v>
      </c>
      <c r="C32" s="16">
        <v>45</v>
      </c>
      <c r="D32" s="16">
        <v>0</v>
      </c>
      <c r="E32" s="16">
        <f t="shared" si="1"/>
        <v>675.5</v>
      </c>
      <c r="F32" s="36">
        <f t="shared" si="2"/>
        <v>0</v>
      </c>
      <c r="G32" s="36">
        <f>_xll.GetEmployerCodeAmount($B$5,C32,D32,$L$5,$L$6)</f>
        <v>0</v>
      </c>
    </row>
    <row r="33" spans="2:7" x14ac:dyDescent="0.25">
      <c r="B33" s="35" t="str">
        <f>_xll.GetPayCodeTitle(C33,D33)</f>
        <v>VISION</v>
      </c>
      <c r="C33" s="16">
        <v>56</v>
      </c>
      <c r="D33" s="16">
        <v>0</v>
      </c>
      <c r="E33" s="16">
        <f t="shared" si="1"/>
        <v>675.5</v>
      </c>
      <c r="F33" s="36">
        <f t="shared" si="2"/>
        <v>0</v>
      </c>
      <c r="G33" s="36">
        <f>_xll.GetEmployerCodeAmount($B$5,C33,D33,$L$5,$L$6)</f>
        <v>0</v>
      </c>
    </row>
    <row r="34" spans="2:7" x14ac:dyDescent="0.25">
      <c r="B34" s="35" t="str">
        <f>_xll.GetPayCodeTitle(C34,D34)</f>
        <v/>
      </c>
      <c r="C34" s="16">
        <v>65</v>
      </c>
      <c r="D34" s="16">
        <v>3</v>
      </c>
      <c r="E34" s="16">
        <f t="shared" si="1"/>
        <v>675.5</v>
      </c>
      <c r="F34" s="36">
        <f t="shared" si="2"/>
        <v>0</v>
      </c>
      <c r="G34" s="36">
        <f>_xll.GetEmployerCodeAmount($B$5,C34,D34,$L$5,$L$6)</f>
        <v>0</v>
      </c>
    </row>
    <row r="35" spans="2:7" x14ac:dyDescent="0.25">
      <c r="B35" s="35" t="str">
        <f>_xll.GetPayCodeTitle(C35,D35)</f>
        <v>SOCIAL SECURITY</v>
      </c>
      <c r="C35" s="16">
        <v>74</v>
      </c>
      <c r="D35" s="16">
        <v>0</v>
      </c>
      <c r="E35" s="16">
        <f t="shared" si="1"/>
        <v>675.5</v>
      </c>
      <c r="F35" s="36">
        <f t="shared" si="2"/>
        <v>0.80695780903034797</v>
      </c>
      <c r="G35" s="36">
        <f>_xll.GetEmployerCodeAmount($B$5,C35,D35,$L$5,$L$6)</f>
        <v>545.1</v>
      </c>
    </row>
    <row r="36" spans="2:7" x14ac:dyDescent="0.25">
      <c r="B36" s="35" t="str">
        <f>_xll.GetPayCodeTitle(C36,D36)</f>
        <v>MEDICARE</v>
      </c>
      <c r="C36" s="16">
        <v>75</v>
      </c>
      <c r="D36" s="16">
        <v>0</v>
      </c>
      <c r="E36" s="16">
        <f t="shared" si="1"/>
        <v>675.5</v>
      </c>
      <c r="F36" s="36">
        <f t="shared" si="2"/>
        <v>0.18871946706143597</v>
      </c>
      <c r="G36" s="36">
        <f>_xll.GetEmployerCodeAmount($B$5,C36,D36,$L$5,$L$6)</f>
        <v>127.48</v>
      </c>
    </row>
    <row r="37" spans="2:7" x14ac:dyDescent="0.25">
      <c r="B37" s="37" t="s">
        <v>50</v>
      </c>
      <c r="C37" s="38"/>
      <c r="D37" s="38"/>
      <c r="E37" s="38"/>
      <c r="F37" s="39">
        <f>G37/E26</f>
        <v>0.99567727609178391</v>
      </c>
      <c r="G37" s="39">
        <f>SUM(G31:G36)</f>
        <v>672.58</v>
      </c>
    </row>
    <row r="40" spans="2:7" x14ac:dyDescent="0.25">
      <c r="B40" s="40" t="s">
        <v>51</v>
      </c>
      <c r="C40" s="41">
        <f>F26+F37</f>
        <v>14.366336047372316</v>
      </c>
    </row>
    <row r="42" spans="2:7" x14ac:dyDescent="0.25">
      <c r="B42" s="40" t="s">
        <v>52</v>
      </c>
      <c r="C42" s="42">
        <f>(G26+G37)/(E17+E19)</f>
        <v>14.366336047372316</v>
      </c>
    </row>
    <row r="43" spans="2:7" x14ac:dyDescent="0.25">
      <c r="B43" s="11" t="s">
        <v>53</v>
      </c>
    </row>
    <row r="44" spans="2:7" x14ac:dyDescent="0.25">
      <c r="B44" s="43" t="s">
        <v>54</v>
      </c>
      <c r="C44" s="43" t="s">
        <v>55</v>
      </c>
    </row>
    <row r="45" spans="2:7" x14ac:dyDescent="0.25">
      <c r="B45" s="11" t="str">
        <f t="shared" ref="B45:B54" si="3">B17</f>
        <v>REGULAR WAGES</v>
      </c>
      <c r="C45" s="44">
        <f>E17/$E$26</f>
        <v>0.98889711324944485</v>
      </c>
    </row>
    <row r="46" spans="2:7" x14ac:dyDescent="0.25">
      <c r="B46" s="11" t="str">
        <f t="shared" si="3"/>
        <v/>
      </c>
      <c r="C46" s="44">
        <f t="shared" ref="C46:C53" si="4">E18/$E$26</f>
        <v>0</v>
      </c>
    </row>
    <row r="47" spans="2:7" x14ac:dyDescent="0.25">
      <c r="B47" s="11" t="str">
        <f t="shared" si="3"/>
        <v>OVERTIME WAGES</v>
      </c>
      <c r="C47" s="44">
        <f t="shared" si="4"/>
        <v>1.1102886750555145E-2</v>
      </c>
    </row>
    <row r="48" spans="2:7" x14ac:dyDescent="0.25">
      <c r="B48" s="11" t="str">
        <f t="shared" si="3"/>
        <v>OTHER PAY</v>
      </c>
      <c r="C48" s="44">
        <f t="shared" si="4"/>
        <v>0</v>
      </c>
    </row>
    <row r="49" spans="2:3" x14ac:dyDescent="0.25">
      <c r="B49" s="11" t="str">
        <f t="shared" si="3"/>
        <v>CASUAL DAY</v>
      </c>
      <c r="C49" s="44">
        <f t="shared" si="4"/>
        <v>0</v>
      </c>
    </row>
    <row r="50" spans="2:3" x14ac:dyDescent="0.25">
      <c r="B50" s="11" t="str">
        <f t="shared" si="3"/>
        <v>VACATION PAY</v>
      </c>
      <c r="C50" s="44">
        <f t="shared" si="4"/>
        <v>0</v>
      </c>
    </row>
    <row r="51" spans="2:3" x14ac:dyDescent="0.25">
      <c r="B51" s="11" t="str">
        <f t="shared" si="3"/>
        <v>SICK PAY</v>
      </c>
      <c r="C51" s="44">
        <f t="shared" si="4"/>
        <v>0</v>
      </c>
    </row>
    <row r="52" spans="2:3" x14ac:dyDescent="0.25">
      <c r="B52" s="11" t="str">
        <f t="shared" si="3"/>
        <v>COMP TIME</v>
      </c>
      <c r="C52" s="44">
        <f t="shared" si="4"/>
        <v>0</v>
      </c>
    </row>
    <row r="53" spans="2:3" x14ac:dyDescent="0.25">
      <c r="B53" s="11" t="str">
        <f t="shared" si="3"/>
        <v>HOLIDAY PAY</v>
      </c>
      <c r="C53" s="44">
        <f t="shared" si="4"/>
        <v>0</v>
      </c>
    </row>
    <row r="54" spans="2:3" x14ac:dyDescent="0.25">
      <c r="B54" s="11" t="str">
        <f t="shared" si="3"/>
        <v>Total Employee Portion</v>
      </c>
      <c r="C54" s="44">
        <f>E26/$E$26</f>
        <v>1</v>
      </c>
    </row>
  </sheetData>
  <mergeCells count="9">
    <mergeCell ref="C12:D12"/>
    <mergeCell ref="C13:D13"/>
    <mergeCell ref="E13:F13"/>
    <mergeCell ref="B2:G2"/>
    <mergeCell ref="D6:E6"/>
    <mergeCell ref="B7:C7"/>
    <mergeCell ref="D7:E7"/>
    <mergeCell ref="B9:F9"/>
    <mergeCell ref="B11:F11"/>
  </mergeCells>
  <conditionalFormatting sqref="E42:XFD42 A42:C42 A3:XFD4 A5:H6 J5:XFD6 A2:B2 H2:XFD2 A7:XFD41 A43:XFD1048576">
    <cfRule type="containsErrors" dxfId="0" priority="1">
      <formula>ISERROR(A2)</formula>
    </cfRule>
  </conditionalFormatting>
  <pageMargins left="0.7" right="0.7" top="0.75" bottom="0.75" header="0.3" footer="0.3"/>
  <pageSetup scale="69" orientation="portrait" r:id="rId1"/>
  <colBreaks count="1" manualBreakCount="1">
    <brk id="8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Y33"/>
  <sheetViews>
    <sheetView topLeftCell="A17" workbookViewId="0">
      <selection activeCell="U11" sqref="U11"/>
    </sheetView>
  </sheetViews>
  <sheetFormatPr defaultRowHeight="12.75" x14ac:dyDescent="0.2"/>
  <cols>
    <col min="1" max="1" width="10.5703125" customWidth="1"/>
    <col min="7" max="7" width="5.7109375" customWidth="1"/>
    <col min="8" max="8" width="7.42578125" customWidth="1"/>
    <col min="9" max="9" width="9.7109375" bestFit="1" customWidth="1"/>
    <col min="14" max="15" width="5.140625" bestFit="1" customWidth="1"/>
    <col min="18" max="18" width="10.28515625" bestFit="1" customWidth="1"/>
    <col min="19" max="19" width="13.42578125" bestFit="1" customWidth="1"/>
    <col min="21" max="21" width="13.28515625" bestFit="1" customWidth="1"/>
    <col min="22" max="22" width="17.5703125" bestFit="1" customWidth="1"/>
  </cols>
  <sheetData>
    <row r="1" spans="1:25" s="49" customFormat="1" x14ac:dyDescent="0.2">
      <c r="A1" s="49" t="s">
        <v>83</v>
      </c>
    </row>
    <row r="2" spans="1:25" x14ac:dyDescent="0.2">
      <c r="A2" s="49" t="s">
        <v>184</v>
      </c>
    </row>
    <row r="3" spans="1:25" x14ac:dyDescent="0.2">
      <c r="A3" s="50" t="s">
        <v>58</v>
      </c>
      <c r="B3" s="51" t="s">
        <v>185</v>
      </c>
      <c r="C3" s="52"/>
      <c r="D3" s="51"/>
      <c r="E3" s="199"/>
      <c r="F3" s="199"/>
      <c r="G3" s="199"/>
      <c r="H3" s="199"/>
      <c r="I3" s="199"/>
      <c r="J3" s="199"/>
      <c r="K3" s="199"/>
      <c r="L3" s="199"/>
      <c r="M3" s="199"/>
      <c r="N3" s="199"/>
      <c r="O3" s="199"/>
      <c r="P3" s="199"/>
      <c r="Q3" s="199"/>
      <c r="R3" s="199"/>
      <c r="S3" s="53"/>
      <c r="T3" s="53"/>
      <c r="U3" s="53"/>
      <c r="V3" s="53"/>
    </row>
    <row r="4" spans="1:25" x14ac:dyDescent="0.2">
      <c r="A4" s="50" t="s">
        <v>59</v>
      </c>
      <c r="B4" s="200" t="str">
        <f>_xll.GetEmployeeName(B3)</f>
        <v>Hobson, Maurice</v>
      </c>
      <c r="C4" s="200"/>
      <c r="D4" s="200"/>
      <c r="E4" s="50" t="s">
        <v>28</v>
      </c>
      <c r="F4" s="53"/>
      <c r="H4" s="53"/>
      <c r="I4" s="138">
        <f>_xll.GetEmployeeHourlyRate(B3)</f>
        <v>13.5</v>
      </c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</row>
    <row r="5" spans="1:25" ht="13.5" thickBot="1" x14ac:dyDescent="0.25">
      <c r="T5" s="54"/>
      <c r="U5" s="54"/>
    </row>
    <row r="6" spans="1:25" ht="13.5" thickBot="1" x14ac:dyDescent="0.25">
      <c r="A6" t="s">
        <v>75</v>
      </c>
      <c r="B6" s="201">
        <v>44669</v>
      </c>
      <c r="C6" s="202"/>
      <c r="D6" s="203"/>
      <c r="E6" s="204"/>
      <c r="F6" s="204"/>
      <c r="G6" s="55"/>
      <c r="H6" s="55"/>
      <c r="I6" s="55"/>
      <c r="J6" s="55"/>
      <c r="K6" s="56"/>
      <c r="L6" s="56"/>
      <c r="M6" s="56"/>
      <c r="N6" s="56"/>
      <c r="O6" s="56"/>
      <c r="P6" s="56"/>
      <c r="Q6" s="56"/>
      <c r="R6" s="56"/>
      <c r="S6" s="56"/>
      <c r="T6" s="50"/>
      <c r="U6" s="50"/>
      <c r="V6" s="56"/>
    </row>
    <row r="7" spans="1:25" x14ac:dyDescent="0.2">
      <c r="B7" s="57"/>
      <c r="C7" s="57"/>
      <c r="D7" s="58"/>
      <c r="E7" s="58"/>
      <c r="F7" s="58"/>
      <c r="G7" s="57"/>
      <c r="H7" s="59"/>
      <c r="I7" s="59"/>
      <c r="J7" s="59"/>
      <c r="K7" s="59"/>
      <c r="L7" s="59"/>
      <c r="M7" s="59"/>
      <c r="N7" s="50"/>
      <c r="O7" s="50"/>
      <c r="P7" s="50"/>
      <c r="Q7" s="50"/>
      <c r="R7" s="50"/>
      <c r="S7" s="60"/>
      <c r="T7" s="50"/>
      <c r="U7" s="50"/>
      <c r="V7" s="60"/>
    </row>
    <row r="8" spans="1:25" x14ac:dyDescent="0.2">
      <c r="A8" s="61"/>
      <c r="B8" s="62"/>
      <c r="C8" s="63"/>
      <c r="D8" s="64"/>
      <c r="E8" s="65"/>
      <c r="F8" s="66"/>
      <c r="G8" s="62"/>
      <c r="H8" s="65"/>
      <c r="I8" s="63"/>
      <c r="J8" s="67"/>
      <c r="K8" s="62"/>
      <c r="L8" s="63"/>
      <c r="M8" s="67"/>
      <c r="N8" s="62"/>
      <c r="O8" s="65"/>
      <c r="P8" s="63"/>
      <c r="Q8" s="63"/>
      <c r="R8" s="63"/>
      <c r="S8" s="67"/>
      <c r="T8" s="68"/>
      <c r="U8" s="69"/>
      <c r="V8" s="70"/>
      <c r="W8" s="67"/>
      <c r="X8" s="67"/>
      <c r="Y8" s="67"/>
    </row>
    <row r="9" spans="1:25" x14ac:dyDescent="0.2">
      <c r="A9" s="71" t="s">
        <v>60</v>
      </c>
      <c r="B9" s="72" t="s">
        <v>61</v>
      </c>
      <c r="C9" s="73" t="s">
        <v>62</v>
      </c>
      <c r="D9" s="74" t="s">
        <v>63</v>
      </c>
      <c r="E9" s="75" t="s">
        <v>64</v>
      </c>
      <c r="F9" s="76" t="s">
        <v>65</v>
      </c>
      <c r="G9" s="74" t="s">
        <v>66</v>
      </c>
      <c r="H9" s="72" t="s">
        <v>67</v>
      </c>
      <c r="I9" s="71" t="s">
        <v>61</v>
      </c>
      <c r="J9" s="77" t="s">
        <v>62</v>
      </c>
      <c r="K9" s="72" t="s">
        <v>63</v>
      </c>
      <c r="L9" s="71" t="s">
        <v>64</v>
      </c>
      <c r="M9" s="76" t="s">
        <v>65</v>
      </c>
      <c r="N9" s="74" t="s">
        <v>66</v>
      </c>
      <c r="O9" s="78" t="s">
        <v>67</v>
      </c>
      <c r="P9" s="125"/>
      <c r="Q9" s="125"/>
      <c r="R9" s="125"/>
      <c r="S9" s="126"/>
      <c r="T9" s="127"/>
      <c r="U9" s="128"/>
      <c r="V9" s="129"/>
      <c r="W9" s="126"/>
      <c r="X9" s="126"/>
      <c r="Y9" s="126"/>
    </row>
    <row r="10" spans="1:25" ht="25.5" x14ac:dyDescent="0.2">
      <c r="A10" s="79"/>
      <c r="B10" s="80">
        <f t="shared" ref="B10:N10" si="0">C10-1</f>
        <v>44656</v>
      </c>
      <c r="C10" s="81">
        <f t="shared" si="0"/>
        <v>44657</v>
      </c>
      <c r="D10" s="81">
        <f t="shared" si="0"/>
        <v>44658</v>
      </c>
      <c r="E10" s="81">
        <f t="shared" si="0"/>
        <v>44659</v>
      </c>
      <c r="F10" s="81">
        <f t="shared" si="0"/>
        <v>44660</v>
      </c>
      <c r="G10" s="81">
        <f t="shared" si="0"/>
        <v>44661</v>
      </c>
      <c r="H10" s="81">
        <f t="shared" si="0"/>
        <v>44662</v>
      </c>
      <c r="I10" s="81">
        <f t="shared" si="0"/>
        <v>44663</v>
      </c>
      <c r="J10" s="81">
        <f t="shared" si="0"/>
        <v>44664</v>
      </c>
      <c r="K10" s="81">
        <f t="shared" si="0"/>
        <v>44665</v>
      </c>
      <c r="L10" s="81">
        <f t="shared" si="0"/>
        <v>44666</v>
      </c>
      <c r="M10" s="81">
        <f t="shared" si="0"/>
        <v>44667</v>
      </c>
      <c r="N10" s="81">
        <f t="shared" si="0"/>
        <v>44668</v>
      </c>
      <c r="O10" s="82">
        <f>B6</f>
        <v>44669</v>
      </c>
      <c r="P10" s="130" t="s">
        <v>151</v>
      </c>
      <c r="Q10" s="130" t="s">
        <v>152</v>
      </c>
      <c r="R10" s="177" t="s">
        <v>153</v>
      </c>
      <c r="S10" s="131" t="s">
        <v>101</v>
      </c>
      <c r="T10" s="181" t="s">
        <v>159</v>
      </c>
      <c r="U10" s="179" t="s">
        <v>149</v>
      </c>
      <c r="V10" s="132" t="s">
        <v>160</v>
      </c>
      <c r="W10" s="131" t="s">
        <v>161</v>
      </c>
      <c r="X10" s="131" t="s">
        <v>13</v>
      </c>
      <c r="Y10" s="131" t="s">
        <v>14</v>
      </c>
    </row>
    <row r="11" spans="1:25" x14ac:dyDescent="0.2">
      <c r="A11" s="83" t="s">
        <v>68</v>
      </c>
      <c r="B11" s="83">
        <v>5</v>
      </c>
      <c r="C11" s="84"/>
      <c r="D11" s="83">
        <v>4</v>
      </c>
      <c r="E11" s="83">
        <v>8</v>
      </c>
      <c r="F11" s="83"/>
      <c r="G11" s="85"/>
      <c r="H11" s="83"/>
      <c r="I11" s="83"/>
      <c r="J11" s="83">
        <v>6</v>
      </c>
      <c r="K11" s="83">
        <v>6</v>
      </c>
      <c r="L11" s="83">
        <v>6</v>
      </c>
      <c r="M11" s="83"/>
      <c r="N11" s="83"/>
      <c r="O11" s="83"/>
      <c r="P11" s="84">
        <f>SUM(B11:H11)</f>
        <v>17</v>
      </c>
      <c r="Q11" s="84">
        <f>SUM(I11:O11)</f>
        <v>18</v>
      </c>
      <c r="R11" s="86">
        <f>SUM(B11:O11)</f>
        <v>35</v>
      </c>
      <c r="S11" s="84"/>
      <c r="T11" s="87">
        <f>IF(S11=0,R11*$I$4,R11*S11)</f>
        <v>472.5</v>
      </c>
      <c r="U11" s="87" t="s">
        <v>76</v>
      </c>
      <c r="V11" s="87"/>
      <c r="W11" s="135" t="str">
        <f>$B$3</f>
        <v>45</v>
      </c>
      <c r="X11" s="135">
        <v>1</v>
      </c>
      <c r="Y11" s="135">
        <v>0</v>
      </c>
    </row>
    <row r="12" spans="1:25" x14ac:dyDescent="0.2">
      <c r="A12" s="88" t="s">
        <v>68</v>
      </c>
      <c r="B12" s="88">
        <v>3</v>
      </c>
      <c r="C12" s="89">
        <v>2</v>
      </c>
      <c r="D12" s="88"/>
      <c r="E12" s="88"/>
      <c r="F12" s="90">
        <v>8</v>
      </c>
      <c r="G12" s="91"/>
      <c r="H12" s="88"/>
      <c r="I12" s="88">
        <v>4</v>
      </c>
      <c r="J12" s="88"/>
      <c r="K12" s="88"/>
      <c r="L12" s="88"/>
      <c r="M12" s="88"/>
      <c r="N12" s="88"/>
      <c r="O12" s="92"/>
      <c r="P12" s="93">
        <f t="shared" ref="P12:P27" si="1">SUM(B12:H12)</f>
        <v>13</v>
      </c>
      <c r="Q12" s="93">
        <f t="shared" ref="Q12:Q27" si="2">SUM(I12:O12)</f>
        <v>4</v>
      </c>
      <c r="R12" s="94">
        <f t="shared" ref="R12:R27" si="3">SUM(B12:O12)</f>
        <v>17</v>
      </c>
      <c r="S12" s="89">
        <v>30</v>
      </c>
      <c r="T12" s="87">
        <f t="shared" ref="T12:T27" si="4">IF(S12=0,R12*$I$4,R12*S12)</f>
        <v>510</v>
      </c>
      <c r="U12" s="88" t="s">
        <v>77</v>
      </c>
      <c r="V12" s="95"/>
      <c r="W12" s="124" t="str">
        <f t="shared" ref="W12:W27" si="5">$B$3</f>
        <v>45</v>
      </c>
      <c r="X12" s="124">
        <v>1</v>
      </c>
      <c r="Y12" s="124">
        <v>0</v>
      </c>
    </row>
    <row r="13" spans="1:25" x14ac:dyDescent="0.2">
      <c r="A13" s="83" t="s">
        <v>68</v>
      </c>
      <c r="B13" s="96">
        <v>0</v>
      </c>
      <c r="C13" s="97">
        <v>6</v>
      </c>
      <c r="D13" s="98"/>
      <c r="E13" s="83"/>
      <c r="F13" s="99"/>
      <c r="G13" s="100"/>
      <c r="H13" s="101"/>
      <c r="I13" s="96"/>
      <c r="J13" s="96"/>
      <c r="K13" s="96"/>
      <c r="L13" s="96"/>
      <c r="M13" s="96"/>
      <c r="N13" s="96"/>
      <c r="O13" s="102"/>
      <c r="P13" s="84">
        <f t="shared" si="1"/>
        <v>6</v>
      </c>
      <c r="Q13" s="84">
        <f t="shared" si="2"/>
        <v>0</v>
      </c>
      <c r="R13" s="86">
        <f t="shared" si="3"/>
        <v>6</v>
      </c>
      <c r="S13" s="103"/>
      <c r="T13" s="87">
        <f t="shared" si="4"/>
        <v>81</v>
      </c>
      <c r="U13" s="104" t="s">
        <v>78</v>
      </c>
      <c r="V13" s="87"/>
      <c r="W13" s="135" t="str">
        <f t="shared" si="5"/>
        <v>45</v>
      </c>
      <c r="X13" s="135">
        <v>1</v>
      </c>
      <c r="Y13" s="135">
        <v>0</v>
      </c>
    </row>
    <row r="14" spans="1:25" x14ac:dyDescent="0.2">
      <c r="A14" s="88" t="s">
        <v>68</v>
      </c>
      <c r="B14" s="88">
        <v>0</v>
      </c>
      <c r="C14" s="89"/>
      <c r="D14" s="88">
        <v>4</v>
      </c>
      <c r="E14" s="88"/>
      <c r="F14" s="90"/>
      <c r="G14" s="91"/>
      <c r="H14" s="88"/>
      <c r="I14" s="88"/>
      <c r="J14" s="88"/>
      <c r="K14" s="88"/>
      <c r="L14" s="88"/>
      <c r="M14" s="88"/>
      <c r="N14" s="88"/>
      <c r="O14" s="92"/>
      <c r="P14" s="93">
        <f t="shared" si="1"/>
        <v>4</v>
      </c>
      <c r="Q14" s="93">
        <f t="shared" si="2"/>
        <v>0</v>
      </c>
      <c r="R14" s="94">
        <f t="shared" si="3"/>
        <v>4</v>
      </c>
      <c r="S14" s="89"/>
      <c r="T14" s="87">
        <f t="shared" si="4"/>
        <v>54</v>
      </c>
      <c r="U14" s="88" t="s">
        <v>79</v>
      </c>
      <c r="V14" s="88"/>
      <c r="W14" s="124" t="str">
        <f t="shared" si="5"/>
        <v>45</v>
      </c>
      <c r="X14" s="124">
        <v>1</v>
      </c>
      <c r="Y14" s="124">
        <v>0</v>
      </c>
    </row>
    <row r="15" spans="1:25" x14ac:dyDescent="0.2">
      <c r="A15" s="87" t="s">
        <v>69</v>
      </c>
      <c r="B15" s="87"/>
      <c r="C15" s="103"/>
      <c r="D15" s="87"/>
      <c r="E15" s="87"/>
      <c r="F15" s="99"/>
      <c r="G15" s="105"/>
      <c r="H15" s="87"/>
      <c r="I15" s="87"/>
      <c r="J15" s="87"/>
      <c r="K15" s="87"/>
      <c r="L15" s="87"/>
      <c r="M15" s="87"/>
      <c r="N15" s="87"/>
      <c r="O15" s="106"/>
      <c r="P15" s="84">
        <f t="shared" si="1"/>
        <v>0</v>
      </c>
      <c r="Q15" s="84">
        <f t="shared" si="2"/>
        <v>0</v>
      </c>
      <c r="R15" s="86">
        <f t="shared" si="3"/>
        <v>0</v>
      </c>
      <c r="S15" s="103"/>
      <c r="T15" s="87">
        <f t="shared" si="4"/>
        <v>0</v>
      </c>
      <c r="U15" s="87" t="s">
        <v>76</v>
      </c>
      <c r="V15" s="87"/>
      <c r="W15" s="135" t="str">
        <f t="shared" si="5"/>
        <v>45</v>
      </c>
      <c r="X15" s="135">
        <v>2</v>
      </c>
      <c r="Y15" s="135">
        <v>0</v>
      </c>
    </row>
    <row r="16" spans="1:25" x14ac:dyDescent="0.2">
      <c r="A16" s="88" t="s">
        <v>69</v>
      </c>
      <c r="B16" s="88">
        <v>1</v>
      </c>
      <c r="C16" s="89"/>
      <c r="D16" s="88"/>
      <c r="E16" s="88"/>
      <c r="F16" s="90">
        <v>3</v>
      </c>
      <c r="G16" s="91"/>
      <c r="H16" s="88"/>
      <c r="I16" s="88"/>
      <c r="J16" s="88"/>
      <c r="K16" s="107"/>
      <c r="L16" s="107"/>
      <c r="M16" s="107"/>
      <c r="N16" s="107"/>
      <c r="O16" s="108"/>
      <c r="P16" s="93">
        <f t="shared" si="1"/>
        <v>4</v>
      </c>
      <c r="Q16" s="93">
        <f t="shared" si="2"/>
        <v>0</v>
      </c>
      <c r="R16" s="94">
        <f t="shared" si="3"/>
        <v>4</v>
      </c>
      <c r="S16" s="89">
        <v>0</v>
      </c>
      <c r="T16" s="87">
        <f t="shared" si="4"/>
        <v>54</v>
      </c>
      <c r="U16" s="88" t="s">
        <v>77</v>
      </c>
      <c r="V16" s="88"/>
      <c r="W16" s="124" t="str">
        <f t="shared" si="5"/>
        <v>45</v>
      </c>
      <c r="X16" s="124">
        <v>2</v>
      </c>
      <c r="Y16" s="124">
        <v>0</v>
      </c>
    </row>
    <row r="17" spans="1:25" x14ac:dyDescent="0.2">
      <c r="A17" s="87" t="s">
        <v>69</v>
      </c>
      <c r="B17" s="87"/>
      <c r="C17" s="103"/>
      <c r="D17" s="87"/>
      <c r="E17" s="87"/>
      <c r="F17" s="99"/>
      <c r="G17" s="105"/>
      <c r="H17" s="87"/>
      <c r="I17" s="87"/>
      <c r="J17" s="87"/>
      <c r="K17" s="109"/>
      <c r="L17" s="109"/>
      <c r="M17" s="109"/>
      <c r="N17" s="109"/>
      <c r="O17" s="110"/>
      <c r="P17" s="84">
        <f t="shared" si="1"/>
        <v>0</v>
      </c>
      <c r="Q17" s="84">
        <f t="shared" si="2"/>
        <v>0</v>
      </c>
      <c r="R17" s="86">
        <f t="shared" si="3"/>
        <v>0</v>
      </c>
      <c r="S17" s="111"/>
      <c r="T17" s="87">
        <f t="shared" si="4"/>
        <v>0</v>
      </c>
      <c r="U17" s="104" t="s">
        <v>78</v>
      </c>
      <c r="V17" s="87"/>
      <c r="W17" s="135" t="str">
        <f t="shared" si="5"/>
        <v>45</v>
      </c>
      <c r="X17" s="135">
        <v>2</v>
      </c>
      <c r="Y17" s="135">
        <v>0</v>
      </c>
    </row>
    <row r="18" spans="1:25" x14ac:dyDescent="0.2">
      <c r="A18" s="88" t="s">
        <v>69</v>
      </c>
      <c r="B18" s="88"/>
      <c r="C18" s="89"/>
      <c r="D18" s="88"/>
      <c r="E18" s="88"/>
      <c r="F18" s="90"/>
      <c r="G18" s="91"/>
      <c r="H18" s="88"/>
      <c r="I18" s="88"/>
      <c r="J18" s="88"/>
      <c r="K18" s="107"/>
      <c r="L18" s="107"/>
      <c r="M18" s="107"/>
      <c r="N18" s="107"/>
      <c r="O18" s="108"/>
      <c r="P18" s="93">
        <f t="shared" si="1"/>
        <v>0</v>
      </c>
      <c r="Q18" s="93">
        <f t="shared" si="2"/>
        <v>0</v>
      </c>
      <c r="R18" s="94">
        <f t="shared" si="3"/>
        <v>0</v>
      </c>
      <c r="S18" s="112"/>
      <c r="T18" s="87">
        <f t="shared" si="4"/>
        <v>0</v>
      </c>
      <c r="U18" s="88" t="s">
        <v>79</v>
      </c>
      <c r="V18" s="88"/>
      <c r="W18" s="124" t="str">
        <f t="shared" si="5"/>
        <v>45</v>
      </c>
      <c r="X18" s="124">
        <v>2</v>
      </c>
      <c r="Y18" s="124">
        <v>0</v>
      </c>
    </row>
    <row r="19" spans="1:25" x14ac:dyDescent="0.2">
      <c r="A19" s="87" t="s">
        <v>70</v>
      </c>
      <c r="B19" s="87"/>
      <c r="C19" s="103"/>
      <c r="D19" s="87"/>
      <c r="E19" s="87"/>
      <c r="F19" s="99"/>
      <c r="G19" s="105"/>
      <c r="H19" s="87"/>
      <c r="I19" s="87">
        <v>4</v>
      </c>
      <c r="J19" s="87"/>
      <c r="K19" s="109"/>
      <c r="L19" s="109"/>
      <c r="M19" s="109"/>
      <c r="N19" s="109"/>
      <c r="O19" s="110"/>
      <c r="P19" s="84">
        <f t="shared" si="1"/>
        <v>0</v>
      </c>
      <c r="Q19" s="84">
        <f t="shared" si="2"/>
        <v>4</v>
      </c>
      <c r="R19" s="86">
        <f t="shared" si="3"/>
        <v>4</v>
      </c>
      <c r="S19" s="103"/>
      <c r="T19" s="87">
        <f t="shared" si="4"/>
        <v>54</v>
      </c>
      <c r="U19" s="87"/>
      <c r="V19" s="87"/>
      <c r="W19" s="135" t="str">
        <f t="shared" si="5"/>
        <v>45</v>
      </c>
      <c r="X19" s="135">
        <v>4</v>
      </c>
      <c r="Y19" s="135">
        <v>0</v>
      </c>
    </row>
    <row r="20" spans="1:25" ht="25.5" x14ac:dyDescent="0.2">
      <c r="A20" s="137" t="s">
        <v>81</v>
      </c>
      <c r="B20" s="88"/>
      <c r="C20" s="89"/>
      <c r="D20" s="88"/>
      <c r="E20" s="88"/>
      <c r="F20" s="90"/>
      <c r="G20" s="91"/>
      <c r="H20" s="88"/>
      <c r="I20" s="88"/>
      <c r="J20" s="88">
        <v>2</v>
      </c>
      <c r="K20" s="107">
        <v>2</v>
      </c>
      <c r="L20" s="107">
        <v>2</v>
      </c>
      <c r="M20" s="107"/>
      <c r="N20" s="107"/>
      <c r="O20" s="108"/>
      <c r="P20" s="93">
        <f t="shared" si="1"/>
        <v>0</v>
      </c>
      <c r="Q20" s="93">
        <f t="shared" si="2"/>
        <v>6</v>
      </c>
      <c r="R20" s="94">
        <f t="shared" si="3"/>
        <v>6</v>
      </c>
      <c r="S20" s="89"/>
      <c r="T20" s="87">
        <f t="shared" si="4"/>
        <v>81</v>
      </c>
      <c r="U20" s="88"/>
      <c r="V20" s="133" t="s">
        <v>82</v>
      </c>
      <c r="W20" s="124" t="str">
        <f t="shared" si="5"/>
        <v>45</v>
      </c>
      <c r="X20" s="124">
        <v>3</v>
      </c>
      <c r="Y20" s="124">
        <v>2</v>
      </c>
    </row>
    <row r="21" spans="1:25" x14ac:dyDescent="0.2">
      <c r="A21" s="134" t="s">
        <v>80</v>
      </c>
      <c r="B21" s="87"/>
      <c r="C21" s="103"/>
      <c r="D21" s="87"/>
      <c r="E21" s="87"/>
      <c r="F21" s="99"/>
      <c r="G21" s="105"/>
      <c r="H21" s="87"/>
      <c r="I21" s="87"/>
      <c r="J21" s="87"/>
      <c r="K21" s="87"/>
      <c r="L21" s="87"/>
      <c r="M21" s="87"/>
      <c r="N21" s="87"/>
      <c r="O21" s="106"/>
      <c r="P21" s="84">
        <f t="shared" si="1"/>
        <v>0</v>
      </c>
      <c r="Q21" s="84">
        <f t="shared" si="2"/>
        <v>0</v>
      </c>
      <c r="R21" s="86">
        <f t="shared" si="3"/>
        <v>0</v>
      </c>
      <c r="S21" s="111"/>
      <c r="T21" s="87">
        <f t="shared" si="4"/>
        <v>0</v>
      </c>
      <c r="U21" s="87"/>
      <c r="V21" s="87"/>
      <c r="W21" s="135" t="str">
        <f t="shared" si="5"/>
        <v>45</v>
      </c>
      <c r="X21" s="135">
        <v>6</v>
      </c>
      <c r="Y21" s="135">
        <v>0</v>
      </c>
    </row>
    <row r="22" spans="1:25" x14ac:dyDescent="0.2">
      <c r="A22" s="107" t="s">
        <v>71</v>
      </c>
      <c r="B22" s="107"/>
      <c r="C22" s="113"/>
      <c r="D22" s="88"/>
      <c r="E22" s="88"/>
      <c r="F22" s="90"/>
      <c r="G22" s="114"/>
      <c r="H22" s="107"/>
      <c r="I22" s="107"/>
      <c r="J22" s="107"/>
      <c r="K22" s="107"/>
      <c r="L22" s="107"/>
      <c r="M22" s="107">
        <v>8</v>
      </c>
      <c r="N22" s="107"/>
      <c r="O22" s="108"/>
      <c r="P22" s="93">
        <f t="shared" si="1"/>
        <v>0</v>
      </c>
      <c r="Q22" s="93">
        <f t="shared" si="2"/>
        <v>8</v>
      </c>
      <c r="R22" s="94">
        <f t="shared" si="3"/>
        <v>8</v>
      </c>
      <c r="S22" s="89"/>
      <c r="T22" s="87">
        <f t="shared" si="4"/>
        <v>108</v>
      </c>
      <c r="U22" s="88"/>
      <c r="V22" s="88"/>
      <c r="W22" s="124" t="str">
        <f t="shared" si="5"/>
        <v>45</v>
      </c>
      <c r="X22" s="124">
        <v>5</v>
      </c>
      <c r="Y22" s="124">
        <v>0</v>
      </c>
    </row>
    <row r="23" spans="1:25" x14ac:dyDescent="0.2">
      <c r="A23" s="87" t="s">
        <v>72</v>
      </c>
      <c r="B23" s="87"/>
      <c r="C23" s="103"/>
      <c r="D23" s="87"/>
      <c r="E23" s="87"/>
      <c r="F23" s="99"/>
      <c r="G23" s="105"/>
      <c r="H23" s="87"/>
      <c r="I23" s="87"/>
      <c r="J23" s="87"/>
      <c r="K23" s="87"/>
      <c r="L23" s="87"/>
      <c r="M23" s="87"/>
      <c r="N23" s="87"/>
      <c r="O23" s="106"/>
      <c r="P23" s="84">
        <f t="shared" si="1"/>
        <v>0</v>
      </c>
      <c r="Q23" s="84">
        <f t="shared" si="2"/>
        <v>0</v>
      </c>
      <c r="R23" s="86">
        <f t="shared" si="3"/>
        <v>0</v>
      </c>
      <c r="S23" s="111"/>
      <c r="T23" s="87">
        <f t="shared" si="4"/>
        <v>0</v>
      </c>
      <c r="U23" s="87"/>
      <c r="V23" s="87"/>
      <c r="W23" s="135" t="str">
        <f t="shared" si="5"/>
        <v>45</v>
      </c>
      <c r="X23" s="135">
        <v>11</v>
      </c>
      <c r="Y23" s="135">
        <v>0</v>
      </c>
    </row>
    <row r="24" spans="1:25" x14ac:dyDescent="0.2">
      <c r="A24" s="88"/>
      <c r="B24" s="88"/>
      <c r="C24" s="89"/>
      <c r="D24" s="88"/>
      <c r="E24" s="88"/>
      <c r="F24" s="90"/>
      <c r="G24" s="91"/>
      <c r="H24" s="88"/>
      <c r="I24" s="88"/>
      <c r="J24" s="88"/>
      <c r="K24" s="88"/>
      <c r="L24" s="88"/>
      <c r="M24" s="88"/>
      <c r="N24" s="88"/>
      <c r="O24" s="92"/>
      <c r="P24" s="93">
        <f t="shared" si="1"/>
        <v>0</v>
      </c>
      <c r="Q24" s="93">
        <f t="shared" si="2"/>
        <v>0</v>
      </c>
      <c r="R24" s="94">
        <f t="shared" si="3"/>
        <v>0</v>
      </c>
      <c r="S24" s="89"/>
      <c r="T24" s="87">
        <f t="shared" si="4"/>
        <v>0</v>
      </c>
      <c r="U24" s="88"/>
      <c r="V24" s="88"/>
      <c r="W24" s="124" t="str">
        <f t="shared" si="5"/>
        <v>45</v>
      </c>
      <c r="X24" s="124"/>
      <c r="Y24" s="124"/>
    </row>
    <row r="25" spans="1:25" x14ac:dyDescent="0.2">
      <c r="A25" s="87"/>
      <c r="B25" s="87"/>
      <c r="C25" s="103"/>
      <c r="D25" s="87"/>
      <c r="E25" s="87"/>
      <c r="F25" s="99"/>
      <c r="G25" s="105"/>
      <c r="H25" s="87"/>
      <c r="I25" s="87"/>
      <c r="J25" s="87"/>
      <c r="K25" s="87"/>
      <c r="L25" s="87"/>
      <c r="M25" s="87"/>
      <c r="N25" s="87"/>
      <c r="O25" s="106"/>
      <c r="P25" s="84">
        <f t="shared" si="1"/>
        <v>0</v>
      </c>
      <c r="Q25" s="84">
        <f t="shared" si="2"/>
        <v>0</v>
      </c>
      <c r="R25" s="86">
        <f t="shared" si="3"/>
        <v>0</v>
      </c>
      <c r="S25" s="103"/>
      <c r="T25" s="87">
        <f t="shared" si="4"/>
        <v>0</v>
      </c>
      <c r="U25" s="87"/>
      <c r="V25" s="87"/>
      <c r="W25" s="135" t="str">
        <f t="shared" si="5"/>
        <v>45</v>
      </c>
      <c r="X25" s="135"/>
      <c r="Y25" s="135"/>
    </row>
    <row r="26" spans="1:25" x14ac:dyDescent="0.2">
      <c r="A26" s="88"/>
      <c r="B26" s="88"/>
      <c r="C26" s="89"/>
      <c r="D26" s="88"/>
      <c r="E26" s="88"/>
      <c r="F26" s="90"/>
      <c r="G26" s="91"/>
      <c r="H26" s="88"/>
      <c r="I26" s="88"/>
      <c r="J26" s="88"/>
      <c r="K26" s="88"/>
      <c r="L26" s="88"/>
      <c r="M26" s="88"/>
      <c r="N26" s="88"/>
      <c r="O26" s="92"/>
      <c r="P26" s="93">
        <f t="shared" si="1"/>
        <v>0</v>
      </c>
      <c r="Q26" s="93">
        <f t="shared" si="2"/>
        <v>0</v>
      </c>
      <c r="R26" s="94">
        <f t="shared" si="3"/>
        <v>0</v>
      </c>
      <c r="S26" s="89"/>
      <c r="T26" s="87">
        <f t="shared" si="4"/>
        <v>0</v>
      </c>
      <c r="U26" s="88"/>
      <c r="V26" s="88"/>
      <c r="W26" s="124" t="str">
        <f t="shared" si="5"/>
        <v>45</v>
      </c>
      <c r="X26" s="124"/>
      <c r="Y26" s="124"/>
    </row>
    <row r="27" spans="1:25" ht="13.5" thickBot="1" x14ac:dyDescent="0.25">
      <c r="A27" s="87"/>
      <c r="B27" s="87"/>
      <c r="C27" s="103"/>
      <c r="D27" s="87"/>
      <c r="E27" s="87"/>
      <c r="F27" s="99"/>
      <c r="G27" s="105"/>
      <c r="H27" s="87"/>
      <c r="I27" s="87"/>
      <c r="J27" s="87"/>
      <c r="K27" s="87"/>
      <c r="L27" s="87"/>
      <c r="M27" s="87"/>
      <c r="N27" s="87"/>
      <c r="O27" s="106"/>
      <c r="P27" s="84">
        <f t="shared" si="1"/>
        <v>0</v>
      </c>
      <c r="Q27" s="84">
        <f t="shared" si="2"/>
        <v>0</v>
      </c>
      <c r="R27" s="86">
        <f t="shared" si="3"/>
        <v>0</v>
      </c>
      <c r="S27" s="103"/>
      <c r="T27" s="87">
        <f t="shared" si="4"/>
        <v>0</v>
      </c>
      <c r="U27" s="87"/>
      <c r="V27" s="87"/>
      <c r="W27" s="135" t="str">
        <f t="shared" si="5"/>
        <v>45</v>
      </c>
      <c r="X27" s="135"/>
      <c r="Y27" s="135"/>
    </row>
    <row r="28" spans="1:25" ht="13.5" thickBot="1" x14ac:dyDescent="0.25">
      <c r="A28" s="115" t="s">
        <v>73</v>
      </c>
      <c r="B28" s="116">
        <f t="shared" ref="B28:R28" si="6">SUM(B11:B27)</f>
        <v>9</v>
      </c>
      <c r="C28" s="116">
        <f t="shared" si="6"/>
        <v>8</v>
      </c>
      <c r="D28" s="117">
        <f t="shared" si="6"/>
        <v>8</v>
      </c>
      <c r="E28" s="117">
        <f t="shared" si="6"/>
        <v>8</v>
      </c>
      <c r="F28" s="117">
        <f t="shared" si="6"/>
        <v>11</v>
      </c>
      <c r="G28" s="116">
        <f t="shared" si="6"/>
        <v>0</v>
      </c>
      <c r="H28" s="116">
        <f t="shared" si="6"/>
        <v>0</v>
      </c>
      <c r="I28" s="117">
        <f t="shared" si="6"/>
        <v>8</v>
      </c>
      <c r="J28" s="117">
        <f t="shared" si="6"/>
        <v>8</v>
      </c>
      <c r="K28" s="117">
        <f t="shared" si="6"/>
        <v>8</v>
      </c>
      <c r="L28" s="117">
        <f t="shared" si="6"/>
        <v>8</v>
      </c>
      <c r="M28" s="117">
        <f t="shared" si="6"/>
        <v>8</v>
      </c>
      <c r="N28" s="116">
        <f t="shared" si="6"/>
        <v>0</v>
      </c>
      <c r="O28" s="116">
        <f t="shared" si="6"/>
        <v>0</v>
      </c>
      <c r="P28" s="116">
        <f t="shared" si="6"/>
        <v>44</v>
      </c>
      <c r="Q28" s="116">
        <f t="shared" si="6"/>
        <v>40</v>
      </c>
      <c r="R28" s="118">
        <f t="shared" si="6"/>
        <v>84</v>
      </c>
      <c r="S28" s="119"/>
      <c r="T28" s="119"/>
      <c r="U28" s="120"/>
      <c r="V28" s="120"/>
      <c r="W28" s="119"/>
    </row>
    <row r="29" spans="1:25" x14ac:dyDescent="0.2">
      <c r="B29" s="121"/>
      <c r="C29" s="52"/>
      <c r="D29" s="52"/>
      <c r="E29" s="120"/>
      <c r="F29" s="121"/>
      <c r="G29" s="121"/>
      <c r="H29" s="121"/>
      <c r="I29" s="121"/>
      <c r="J29" s="121"/>
      <c r="K29" s="121"/>
      <c r="L29" s="121"/>
      <c r="M29" s="121"/>
      <c r="N29" s="121"/>
      <c r="O29" s="121"/>
      <c r="P29" s="121"/>
      <c r="Q29" s="122" t="s">
        <v>74</v>
      </c>
      <c r="R29" s="123">
        <f>SUM(AB11:AC27)+SUM(T11:T27)</f>
        <v>1414.5</v>
      </c>
      <c r="S29" s="50"/>
      <c r="T29" s="50"/>
      <c r="U29" s="121"/>
      <c r="V29" s="121"/>
      <c r="W29" s="50"/>
    </row>
    <row r="33" spans="1:1" x14ac:dyDescent="0.2">
      <c r="A33" t="s">
        <v>162</v>
      </c>
    </row>
  </sheetData>
  <mergeCells count="4">
    <mergeCell ref="E3:R3"/>
    <mergeCell ref="B4:D4"/>
    <mergeCell ref="B6:C6"/>
    <mergeCell ref="D6:F6"/>
  </mergeCells>
  <pageMargins left="0.7" right="0.7" top="0.75" bottom="0.75" header="0.3" footer="0.3"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400-000000000000}">
          <x14:formula1>
            <xm:f>'G:\A_Development\miExcel\Templates\Payroll\[sample time.xlsx]Lookup'!#REF!</xm:f>
          </x14:formula1>
          <xm:sqref>A22:A27 A11:A19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A20"/>
  <sheetViews>
    <sheetView workbookViewId="0">
      <selection activeCell="B9" sqref="B9"/>
    </sheetView>
  </sheetViews>
  <sheetFormatPr defaultRowHeight="12.75" x14ac:dyDescent="0.2"/>
  <cols>
    <col min="1" max="1" width="21.42578125" customWidth="1"/>
    <col min="2" max="2" width="11.7109375" bestFit="1" customWidth="1"/>
    <col min="3" max="3" width="15.42578125" bestFit="1" customWidth="1"/>
    <col min="4" max="4" width="16.42578125" customWidth="1"/>
    <col min="5" max="5" width="3.140625" customWidth="1"/>
    <col min="6" max="6" width="9.5703125" customWidth="1"/>
    <col min="12" max="12" width="9.85546875" customWidth="1"/>
    <col min="13" max="13" width="9.7109375" bestFit="1" customWidth="1"/>
    <col min="15" max="15" width="11.5703125" customWidth="1"/>
    <col min="16" max="16" width="9.140625" style="49"/>
    <col min="17" max="17" width="12.140625" bestFit="1" customWidth="1"/>
    <col min="18" max="18" width="13.28515625" bestFit="1" customWidth="1"/>
    <col min="19" max="19" width="12.42578125" customWidth="1"/>
    <col min="20" max="20" width="28.85546875" bestFit="1" customWidth="1"/>
  </cols>
  <sheetData>
    <row r="1" spans="1:27" x14ac:dyDescent="0.2">
      <c r="A1" s="49" t="s">
        <v>84</v>
      </c>
    </row>
    <row r="2" spans="1:27" x14ac:dyDescent="0.2">
      <c r="A2" s="49" t="s">
        <v>184</v>
      </c>
      <c r="B2" s="139"/>
      <c r="C2" s="139"/>
      <c r="D2" s="139"/>
      <c r="E2" s="139"/>
      <c r="F2" s="146"/>
      <c r="G2" s="141"/>
      <c r="H2" s="141"/>
      <c r="I2" s="141"/>
      <c r="J2" s="143"/>
      <c r="K2" s="147"/>
      <c r="L2" s="148"/>
      <c r="M2" s="139"/>
      <c r="N2" s="139"/>
      <c r="O2" s="139"/>
      <c r="P2" s="140"/>
      <c r="Q2" s="139"/>
      <c r="R2" s="139"/>
      <c r="S2" s="78"/>
      <c r="T2" s="141"/>
      <c r="U2" s="141"/>
      <c r="V2" s="60"/>
      <c r="W2" s="141"/>
      <c r="X2" s="141"/>
      <c r="Y2" s="145"/>
      <c r="Z2" s="141"/>
      <c r="AA2" s="142"/>
    </row>
    <row r="3" spans="1:27" x14ac:dyDescent="0.2">
      <c r="A3" t="s">
        <v>143</v>
      </c>
      <c r="B3" s="170">
        <v>43933</v>
      </c>
      <c r="C3" s="141"/>
      <c r="D3" s="141"/>
      <c r="E3" s="141"/>
      <c r="P3" s="155"/>
      <c r="Q3" s="141"/>
      <c r="R3" s="141"/>
      <c r="S3" s="144"/>
      <c r="T3" s="141"/>
      <c r="U3" s="141"/>
      <c r="V3" s="60"/>
      <c r="W3" s="141"/>
      <c r="X3" s="141"/>
      <c r="Y3" s="141"/>
      <c r="Z3" s="141"/>
      <c r="AA3" s="142"/>
    </row>
    <row r="4" spans="1:27" x14ac:dyDescent="0.2">
      <c r="A4" t="s">
        <v>75</v>
      </c>
      <c r="B4" s="170">
        <v>43946</v>
      </c>
      <c r="C4" s="141"/>
      <c r="D4" s="141"/>
      <c r="E4" s="141"/>
      <c r="F4" s="155"/>
      <c r="G4" s="155"/>
      <c r="H4" s="155"/>
      <c r="I4" s="155"/>
      <c r="J4" s="155"/>
      <c r="K4" s="155"/>
      <c r="L4" s="155"/>
      <c r="M4" s="155"/>
      <c r="N4" s="155"/>
      <c r="O4" s="155"/>
      <c r="P4" s="155"/>
      <c r="Q4" s="141"/>
      <c r="R4" s="141"/>
      <c r="S4" s="144"/>
      <c r="T4" s="141"/>
      <c r="U4" s="141"/>
      <c r="V4" s="60"/>
      <c r="W4" s="141"/>
      <c r="X4" s="141"/>
      <c r="Y4" s="141"/>
      <c r="Z4" s="141"/>
      <c r="AA4" s="142"/>
    </row>
    <row r="5" spans="1:27" x14ac:dyDescent="0.2">
      <c r="A5" s="141"/>
      <c r="B5" s="141"/>
      <c r="C5" s="141"/>
      <c r="D5" s="141"/>
      <c r="E5" s="141"/>
      <c r="F5" s="155" t="s">
        <v>85</v>
      </c>
      <c r="G5" s="155"/>
      <c r="H5" s="155"/>
      <c r="I5" s="155"/>
      <c r="J5" s="155"/>
      <c r="K5" s="155"/>
      <c r="L5" s="155"/>
      <c r="M5" s="155"/>
      <c r="N5" s="155"/>
      <c r="O5" s="155"/>
      <c r="P5" s="155"/>
      <c r="Q5" s="141"/>
      <c r="R5" s="141"/>
      <c r="S5" s="144"/>
      <c r="T5" s="141"/>
      <c r="U5" s="141"/>
      <c r="V5" s="60"/>
      <c r="W5" s="141"/>
      <c r="X5" s="141"/>
      <c r="Y5" s="141"/>
      <c r="Z5" s="141"/>
      <c r="AA5" s="142"/>
    </row>
    <row r="6" spans="1:27" ht="25.5" x14ac:dyDescent="0.2">
      <c r="A6" s="141"/>
      <c r="B6" s="141"/>
      <c r="C6" s="141"/>
      <c r="D6" s="141"/>
      <c r="E6" s="141"/>
      <c r="F6" s="156" t="s">
        <v>88</v>
      </c>
      <c r="G6" s="156" t="s">
        <v>90</v>
      </c>
      <c r="H6" s="156" t="s">
        <v>113</v>
      </c>
      <c r="I6" s="156" t="s">
        <v>114</v>
      </c>
      <c r="J6" s="157" t="s">
        <v>92</v>
      </c>
      <c r="K6" s="157" t="s">
        <v>94</v>
      </c>
      <c r="L6" s="156" t="s">
        <v>96</v>
      </c>
      <c r="M6" s="156" t="s">
        <v>80</v>
      </c>
      <c r="N6" s="156" t="s">
        <v>71</v>
      </c>
      <c r="O6" s="156" t="s">
        <v>72</v>
      </c>
      <c r="P6" s="151" t="s">
        <v>57</v>
      </c>
      <c r="Q6" s="141"/>
      <c r="R6" s="141"/>
      <c r="S6" s="144"/>
      <c r="T6" s="141"/>
      <c r="U6" s="141"/>
      <c r="V6" s="60"/>
      <c r="W6" s="141"/>
      <c r="X6" s="141"/>
      <c r="Y6" s="141"/>
      <c r="Z6" s="141"/>
      <c r="AA6" s="142"/>
    </row>
    <row r="7" spans="1:27" ht="25.5" x14ac:dyDescent="0.2">
      <c r="A7" s="149" t="s">
        <v>86</v>
      </c>
      <c r="B7" s="152" t="s">
        <v>87</v>
      </c>
      <c r="C7" s="152" t="s">
        <v>8</v>
      </c>
      <c r="D7" s="152" t="s">
        <v>15</v>
      </c>
      <c r="E7" s="120"/>
      <c r="F7" s="158" t="s">
        <v>89</v>
      </c>
      <c r="G7" s="158" t="s">
        <v>91</v>
      </c>
      <c r="H7" s="158" t="s">
        <v>115</v>
      </c>
      <c r="I7" s="158" t="s">
        <v>116</v>
      </c>
      <c r="J7" s="158" t="s">
        <v>93</v>
      </c>
      <c r="K7" s="158" t="s">
        <v>95</v>
      </c>
      <c r="L7" s="158" t="s">
        <v>97</v>
      </c>
      <c r="M7" s="158" t="s">
        <v>98</v>
      </c>
      <c r="N7" s="158" t="s">
        <v>99</v>
      </c>
      <c r="O7" s="158" t="s">
        <v>100</v>
      </c>
      <c r="P7" s="152"/>
      <c r="Q7" s="168" t="s">
        <v>101</v>
      </c>
      <c r="R7" s="169" t="s">
        <v>103</v>
      </c>
      <c r="S7" s="169" t="s">
        <v>102</v>
      </c>
      <c r="T7" s="169" t="s">
        <v>104</v>
      </c>
      <c r="U7" s="120"/>
      <c r="V7" s="120"/>
      <c r="W7" s="119"/>
      <c r="X7" s="119"/>
      <c r="Y7" s="120"/>
      <c r="Z7" s="120"/>
      <c r="AA7" s="119"/>
    </row>
    <row r="8" spans="1:27" x14ac:dyDescent="0.2">
      <c r="A8" s="163">
        <v>2</v>
      </c>
      <c r="B8" s="163" t="str">
        <f>_xll.GetEmployeeName(A8)</f>
        <v/>
      </c>
      <c r="C8" s="163" t="str">
        <f>_xll.GetEmployeeDepartment(A8)</f>
        <v/>
      </c>
      <c r="D8" s="163" t="str">
        <f>_xll.GetEmployeeJobPosition(A8)</f>
        <v/>
      </c>
      <c r="E8" s="164"/>
      <c r="F8" s="164">
        <v>80</v>
      </c>
      <c r="G8" s="164">
        <v>3</v>
      </c>
      <c r="H8" s="164"/>
      <c r="I8" s="164"/>
      <c r="J8" s="164"/>
      <c r="K8" s="164"/>
      <c r="L8" s="164"/>
      <c r="M8" s="164"/>
      <c r="N8" s="164"/>
      <c r="O8" s="164"/>
      <c r="P8" s="165">
        <f t="shared" ref="P8:P15" si="0">SUM(F8:O8)</f>
        <v>83</v>
      </c>
      <c r="Q8" s="166"/>
      <c r="R8" s="166"/>
      <c r="S8" s="166"/>
      <c r="T8" s="166"/>
      <c r="U8" s="122"/>
      <c r="V8" s="150"/>
      <c r="W8" s="119"/>
      <c r="X8" s="119"/>
      <c r="Y8" s="121"/>
      <c r="Z8" s="121"/>
      <c r="AA8" s="119"/>
    </row>
    <row r="9" spans="1:27" x14ac:dyDescent="0.2">
      <c r="A9" s="162">
        <v>119</v>
      </c>
      <c r="B9" s="162" t="str">
        <f>_xll.GetEmployeeName(A9)</f>
        <v/>
      </c>
      <c r="C9" s="162" t="str">
        <f>_xll.GetEmployeeDepartment(A9)</f>
        <v/>
      </c>
      <c r="D9" s="162" t="str">
        <f>_xll.GetEmployeeJobPosition(A9)</f>
        <v/>
      </c>
      <c r="E9" s="159"/>
      <c r="F9" s="159">
        <v>30</v>
      </c>
      <c r="G9" s="159"/>
      <c r="H9" s="159"/>
      <c r="I9" s="159"/>
      <c r="J9" s="159"/>
      <c r="K9" s="159"/>
      <c r="L9" s="159"/>
      <c r="M9" s="159"/>
      <c r="N9" s="159"/>
      <c r="O9" s="159"/>
      <c r="P9" s="160">
        <f t="shared" si="0"/>
        <v>30</v>
      </c>
      <c r="Q9" s="119">
        <v>15</v>
      </c>
      <c r="R9" s="121" t="s">
        <v>117</v>
      </c>
      <c r="S9" s="121">
        <v>20202</v>
      </c>
      <c r="T9" s="121" t="s">
        <v>118</v>
      </c>
      <c r="U9" s="122"/>
      <c r="V9" s="150"/>
      <c r="W9" s="119"/>
      <c r="X9" s="119"/>
      <c r="Y9" s="121"/>
      <c r="Z9" s="121"/>
      <c r="AA9" s="119"/>
    </row>
    <row r="10" spans="1:27" x14ac:dyDescent="0.2">
      <c r="A10" s="163">
        <v>11</v>
      </c>
      <c r="B10" s="163" t="s">
        <v>106</v>
      </c>
      <c r="C10" s="163" t="str">
        <f>_xll.GetEmployeeDepartment(A10)</f>
        <v/>
      </c>
      <c r="D10" s="163" t="str">
        <f>_xll.GetEmployeeJobPosition(A10)</f>
        <v/>
      </c>
      <c r="E10" s="163"/>
      <c r="F10" s="167">
        <v>40</v>
      </c>
      <c r="G10" s="167"/>
      <c r="H10" s="167"/>
      <c r="I10" s="167"/>
      <c r="J10" s="167">
        <v>20</v>
      </c>
      <c r="K10" s="167">
        <v>20</v>
      </c>
      <c r="L10" s="167"/>
      <c r="M10" s="167"/>
      <c r="N10" s="167"/>
      <c r="O10" s="167"/>
      <c r="P10" s="165">
        <f t="shared" si="0"/>
        <v>80</v>
      </c>
      <c r="Q10" s="136"/>
      <c r="R10" s="136"/>
      <c r="S10" s="136"/>
      <c r="T10" s="136"/>
    </row>
    <row r="11" spans="1:27" x14ac:dyDescent="0.2">
      <c r="A11" s="162">
        <v>17</v>
      </c>
      <c r="B11" s="162" t="s">
        <v>107</v>
      </c>
      <c r="C11" s="162" t="str">
        <f>_xll.GetEmployeeDepartment(A11)</f>
        <v/>
      </c>
      <c r="D11" s="162" t="str">
        <f>_xll.GetEmployeeJobPosition(A11)</f>
        <v/>
      </c>
      <c r="E11" s="162"/>
      <c r="F11" s="161">
        <v>80</v>
      </c>
      <c r="G11" s="161">
        <v>2</v>
      </c>
      <c r="H11" s="161"/>
      <c r="I11" s="161"/>
      <c r="J11" s="161"/>
      <c r="K11" s="161"/>
      <c r="L11" s="161"/>
      <c r="M11" s="161"/>
      <c r="N11" s="161"/>
      <c r="O11" s="161"/>
      <c r="P11" s="160">
        <f t="shared" si="0"/>
        <v>82</v>
      </c>
    </row>
    <row r="12" spans="1:27" x14ac:dyDescent="0.2">
      <c r="A12" s="163">
        <v>19</v>
      </c>
      <c r="B12" s="163" t="s">
        <v>108</v>
      </c>
      <c r="C12" s="163" t="str">
        <f>_xll.GetEmployeeDepartment(A12)</f>
        <v/>
      </c>
      <c r="D12" s="163" t="str">
        <f>_xll.GetEmployeeJobPosition(A12)</f>
        <v/>
      </c>
      <c r="E12" s="163"/>
      <c r="F12" s="167">
        <v>80</v>
      </c>
      <c r="G12" s="167">
        <v>2</v>
      </c>
      <c r="H12" s="167">
        <v>3</v>
      </c>
      <c r="I12" s="167">
        <v>1</v>
      </c>
      <c r="J12" s="167"/>
      <c r="K12" s="167"/>
      <c r="L12" s="167"/>
      <c r="M12" s="167"/>
      <c r="N12" s="167"/>
      <c r="O12" s="167"/>
      <c r="P12" s="165">
        <f t="shared" si="0"/>
        <v>86</v>
      </c>
      <c r="Q12" s="136"/>
      <c r="R12" s="136"/>
      <c r="S12" s="136"/>
      <c r="T12" s="136"/>
    </row>
    <row r="13" spans="1:27" x14ac:dyDescent="0.2">
      <c r="A13" s="162">
        <v>20</v>
      </c>
      <c r="B13" s="162" t="s">
        <v>109</v>
      </c>
      <c r="C13" s="162" t="str">
        <f>_xll.GetEmployeeDepartment(A13)</f>
        <v/>
      </c>
      <c r="D13" s="162" t="str">
        <f>_xll.GetEmployeeJobPosition(A13)</f>
        <v/>
      </c>
      <c r="E13" s="162"/>
      <c r="F13" s="161">
        <v>40</v>
      </c>
      <c r="G13" s="161"/>
      <c r="H13" s="161"/>
      <c r="I13" s="161"/>
      <c r="J13" s="161">
        <v>20</v>
      </c>
      <c r="K13" s="161"/>
      <c r="L13" s="161"/>
      <c r="M13" s="161"/>
      <c r="N13" s="161"/>
      <c r="O13" s="161"/>
      <c r="P13" s="160">
        <f t="shared" si="0"/>
        <v>60</v>
      </c>
    </row>
    <row r="14" spans="1:27" x14ac:dyDescent="0.2">
      <c r="A14" s="163">
        <v>22</v>
      </c>
      <c r="B14" s="163" t="s">
        <v>110</v>
      </c>
      <c r="C14" s="163" t="str">
        <f>_xll.GetEmployeeDepartment(A14)</f>
        <v/>
      </c>
      <c r="D14" s="163" t="str">
        <f>_xll.GetEmployeeJobPosition(A14)</f>
        <v/>
      </c>
      <c r="E14" s="163"/>
      <c r="F14" s="167">
        <v>80</v>
      </c>
      <c r="G14" s="167"/>
      <c r="H14" s="167">
        <v>2</v>
      </c>
      <c r="I14" s="167">
        <v>0.5</v>
      </c>
      <c r="J14" s="167"/>
      <c r="K14" s="167"/>
      <c r="L14" s="167"/>
      <c r="M14" s="167"/>
      <c r="N14" s="167"/>
      <c r="O14" s="167"/>
      <c r="P14" s="165">
        <f t="shared" si="0"/>
        <v>82.5</v>
      </c>
      <c r="Q14" s="136"/>
      <c r="R14" s="136"/>
      <c r="S14" s="136"/>
      <c r="T14" s="136"/>
    </row>
    <row r="15" spans="1:27" x14ac:dyDescent="0.2">
      <c r="A15" s="162">
        <v>26</v>
      </c>
      <c r="B15" s="162" t="s">
        <v>111</v>
      </c>
      <c r="C15" s="162" t="str">
        <f>_xll.GetEmployeeDepartment(A15)</f>
        <v/>
      </c>
      <c r="D15" s="162" t="str">
        <f>_xll.GetEmployeeJobPosition(A15)</f>
        <v/>
      </c>
      <c r="E15" s="162"/>
      <c r="F15" s="161">
        <v>70</v>
      </c>
      <c r="G15" s="161"/>
      <c r="H15" s="161"/>
      <c r="I15" s="161"/>
      <c r="J15" s="161"/>
      <c r="K15" s="161">
        <v>7</v>
      </c>
      <c r="L15" s="161">
        <v>2</v>
      </c>
      <c r="M15" s="161"/>
      <c r="N15" s="161"/>
      <c r="O15" s="161">
        <v>1</v>
      </c>
      <c r="P15" s="160">
        <f t="shared" si="0"/>
        <v>80</v>
      </c>
    </row>
    <row r="16" spans="1:27" x14ac:dyDescent="0.2">
      <c r="F16" s="48"/>
      <c r="G16" s="48"/>
      <c r="H16" s="48"/>
      <c r="I16" s="48"/>
      <c r="J16" s="48"/>
      <c r="K16" s="48"/>
      <c r="L16" s="48"/>
      <c r="M16" s="48"/>
      <c r="N16" s="48"/>
      <c r="O16" s="48"/>
      <c r="P16" s="154"/>
    </row>
    <row r="17" spans="1:16" s="49" customFormat="1" x14ac:dyDescent="0.2">
      <c r="B17" s="49" t="s">
        <v>112</v>
      </c>
      <c r="F17" s="153">
        <f t="shared" ref="F17:P17" si="1">SUM(F8:F15)</f>
        <v>500</v>
      </c>
      <c r="G17" s="153">
        <f t="shared" si="1"/>
        <v>7</v>
      </c>
      <c r="H17" s="153">
        <f t="shared" si="1"/>
        <v>5</v>
      </c>
      <c r="I17" s="153">
        <f t="shared" si="1"/>
        <v>1.5</v>
      </c>
      <c r="J17" s="153">
        <f t="shared" si="1"/>
        <v>40</v>
      </c>
      <c r="K17" s="153">
        <f t="shared" si="1"/>
        <v>27</v>
      </c>
      <c r="L17" s="153">
        <f t="shared" si="1"/>
        <v>2</v>
      </c>
      <c r="M17" s="153">
        <f t="shared" si="1"/>
        <v>0</v>
      </c>
      <c r="N17" s="153">
        <f t="shared" si="1"/>
        <v>0</v>
      </c>
      <c r="O17" s="153">
        <f t="shared" si="1"/>
        <v>1</v>
      </c>
      <c r="P17" s="153">
        <f t="shared" si="1"/>
        <v>583.5</v>
      </c>
    </row>
    <row r="20" spans="1:16" x14ac:dyDescent="0.2">
      <c r="A20" t="s">
        <v>154</v>
      </c>
    </row>
  </sheetData>
  <pageMargins left="0.7" right="0.7" top="0.75" bottom="0.75" header="0.3" footer="0.3"/>
  <pageSetup orientation="portrait" horizontalDpi="1200" verticalDpi="1200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500-000000000000}">
          <x14:formula1>
            <xm:f>'G:\A_Development\miExcel\Templates\Payroll\[sample time.xlsx]Lookup'!#REF!</xm:f>
          </x14:formula1>
          <xm:sqref>A5:A6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T29"/>
  <sheetViews>
    <sheetView workbookViewId="0">
      <selection activeCell="A2" sqref="A2"/>
    </sheetView>
  </sheetViews>
  <sheetFormatPr defaultRowHeight="12.75" x14ac:dyDescent="0.2"/>
  <cols>
    <col min="1" max="1" width="14.7109375" customWidth="1"/>
    <col min="3" max="3" width="16.28515625" customWidth="1"/>
    <col min="4" max="4" width="8.85546875" bestFit="1" customWidth="1"/>
    <col min="6" max="6" width="15" bestFit="1" customWidth="1"/>
    <col min="7" max="7" width="9.85546875" bestFit="1" customWidth="1"/>
    <col min="12" max="13" width="0" hidden="1" customWidth="1"/>
    <col min="16" max="16" width="10.28515625" bestFit="1" customWidth="1"/>
    <col min="19" max="19" width="13.28515625" bestFit="1" customWidth="1"/>
    <col min="20" max="20" width="17.5703125" bestFit="1" customWidth="1"/>
  </cols>
  <sheetData>
    <row r="1" spans="1:20" s="49" customFormat="1" x14ac:dyDescent="0.2">
      <c r="A1" s="49" t="s">
        <v>155</v>
      </c>
    </row>
    <row r="2" spans="1:20" x14ac:dyDescent="0.2">
      <c r="A2" s="49" t="s">
        <v>183</v>
      </c>
    </row>
    <row r="3" spans="1:20" x14ac:dyDescent="0.2">
      <c r="A3" s="50" t="s">
        <v>58</v>
      </c>
      <c r="B3" s="51" t="s">
        <v>126</v>
      </c>
      <c r="C3" s="52"/>
      <c r="D3" s="51"/>
      <c r="E3" s="199"/>
      <c r="F3" s="199"/>
      <c r="G3" s="199"/>
      <c r="H3" s="199"/>
      <c r="I3" s="199"/>
      <c r="J3" s="199"/>
      <c r="K3" s="199"/>
      <c r="L3" s="199"/>
      <c r="M3" s="199"/>
      <c r="N3" s="199"/>
      <c r="O3" s="199"/>
      <c r="P3" s="199"/>
      <c r="Q3" s="53"/>
      <c r="R3" s="53"/>
      <c r="S3" s="53"/>
      <c r="T3" s="53"/>
    </row>
    <row r="4" spans="1:20" x14ac:dyDescent="0.2">
      <c r="A4" s="50" t="s">
        <v>59</v>
      </c>
      <c r="B4" s="200" t="str">
        <f>_xll.GetEmployeeName(B3)</f>
        <v/>
      </c>
      <c r="C4" s="200"/>
      <c r="D4" s="200"/>
      <c r="E4" s="50" t="s">
        <v>28</v>
      </c>
      <c r="F4" s="53"/>
      <c r="G4" s="138">
        <f>_xll.GetEmployeeHourlyRate(B3)</f>
        <v>0</v>
      </c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</row>
    <row r="5" spans="1:20" ht="13.5" thickBot="1" x14ac:dyDescent="0.25">
      <c r="R5" s="54"/>
      <c r="S5" s="54"/>
    </row>
    <row r="6" spans="1:20" ht="13.5" thickBot="1" x14ac:dyDescent="0.25">
      <c r="A6" t="s">
        <v>75</v>
      </c>
      <c r="B6" s="201">
        <v>43946</v>
      </c>
      <c r="C6" s="202"/>
      <c r="D6" s="203"/>
      <c r="E6" s="204"/>
      <c r="F6" s="55"/>
      <c r="G6" s="55"/>
      <c r="H6" s="55"/>
      <c r="I6" s="56"/>
      <c r="J6" s="56"/>
      <c r="K6" s="56"/>
      <c r="L6" s="56"/>
      <c r="M6" s="56"/>
      <c r="N6" s="56"/>
      <c r="O6" s="56"/>
      <c r="P6" s="56"/>
      <c r="Q6" s="56"/>
      <c r="R6" s="50"/>
      <c r="S6" s="50"/>
      <c r="T6" s="56"/>
    </row>
    <row r="8" spans="1:20" ht="38.25" x14ac:dyDescent="0.2">
      <c r="A8" s="49" t="s">
        <v>16</v>
      </c>
      <c r="B8" s="49" t="s">
        <v>119</v>
      </c>
      <c r="C8" s="49" t="s">
        <v>121</v>
      </c>
      <c r="D8" s="180" t="s">
        <v>124</v>
      </c>
      <c r="E8" s="180" t="s">
        <v>125</v>
      </c>
      <c r="F8" s="180" t="s">
        <v>156</v>
      </c>
      <c r="G8" s="180" t="s">
        <v>157</v>
      </c>
    </row>
    <row r="9" spans="1:20" x14ac:dyDescent="0.2">
      <c r="A9">
        <v>126</v>
      </c>
      <c r="B9" s="2">
        <v>43934</v>
      </c>
      <c r="C9" s="4">
        <v>8</v>
      </c>
      <c r="D9">
        <v>1</v>
      </c>
      <c r="E9">
        <v>1</v>
      </c>
      <c r="F9" t="s">
        <v>122</v>
      </c>
      <c r="G9" t="s">
        <v>123</v>
      </c>
    </row>
    <row r="10" spans="1:20" x14ac:dyDescent="0.2">
      <c r="A10">
        <v>126</v>
      </c>
      <c r="B10" s="2">
        <v>43934</v>
      </c>
      <c r="C10" s="4">
        <v>2</v>
      </c>
      <c r="D10">
        <v>1</v>
      </c>
      <c r="E10">
        <v>1</v>
      </c>
      <c r="F10" t="s">
        <v>122</v>
      </c>
      <c r="G10" t="s">
        <v>127</v>
      </c>
    </row>
    <row r="11" spans="1:20" x14ac:dyDescent="0.2">
      <c r="A11">
        <v>126</v>
      </c>
      <c r="B11" s="2">
        <v>43935</v>
      </c>
      <c r="C11" s="4">
        <v>8</v>
      </c>
      <c r="D11">
        <v>1</v>
      </c>
      <c r="E11">
        <v>1</v>
      </c>
      <c r="F11" t="s">
        <v>180</v>
      </c>
      <c r="G11" t="s">
        <v>123</v>
      </c>
    </row>
    <row r="12" spans="1:20" x14ac:dyDescent="0.2">
      <c r="A12">
        <v>126</v>
      </c>
      <c r="B12" s="2">
        <v>43936</v>
      </c>
      <c r="C12" s="4">
        <v>8</v>
      </c>
      <c r="D12">
        <v>2</v>
      </c>
      <c r="E12">
        <v>1</v>
      </c>
      <c r="F12" t="s">
        <v>180</v>
      </c>
      <c r="G12" t="s">
        <v>123</v>
      </c>
    </row>
    <row r="13" spans="1:20" x14ac:dyDescent="0.2">
      <c r="A13">
        <v>126</v>
      </c>
      <c r="B13" s="2">
        <v>43937</v>
      </c>
      <c r="C13" s="4">
        <v>8</v>
      </c>
      <c r="D13">
        <v>1</v>
      </c>
      <c r="E13">
        <v>4</v>
      </c>
      <c r="F13" t="s">
        <v>122</v>
      </c>
      <c r="G13" t="s">
        <v>181</v>
      </c>
    </row>
    <row r="14" spans="1:20" x14ac:dyDescent="0.2">
      <c r="A14">
        <v>126</v>
      </c>
      <c r="B14" s="2">
        <v>43938</v>
      </c>
      <c r="C14" s="4">
        <v>8</v>
      </c>
      <c r="D14">
        <v>1</v>
      </c>
      <c r="E14">
        <v>5</v>
      </c>
      <c r="F14" t="s">
        <v>122</v>
      </c>
      <c r="G14" t="s">
        <v>182</v>
      </c>
    </row>
    <row r="15" spans="1:20" x14ac:dyDescent="0.2">
      <c r="A15">
        <v>126</v>
      </c>
      <c r="B15" s="2">
        <v>43939</v>
      </c>
    </row>
    <row r="16" spans="1:20" x14ac:dyDescent="0.2">
      <c r="A16">
        <v>126</v>
      </c>
      <c r="B16" s="2">
        <v>43940</v>
      </c>
    </row>
    <row r="17" spans="1:7" x14ac:dyDescent="0.2">
      <c r="A17">
        <v>126</v>
      </c>
      <c r="B17" s="2">
        <v>43941</v>
      </c>
    </row>
    <row r="18" spans="1:7" x14ac:dyDescent="0.2">
      <c r="A18">
        <v>126</v>
      </c>
      <c r="B18" s="2">
        <v>43942</v>
      </c>
      <c r="C18" s="4">
        <v>8</v>
      </c>
      <c r="D18">
        <v>1</v>
      </c>
      <c r="E18">
        <v>1</v>
      </c>
      <c r="F18" t="s">
        <v>122</v>
      </c>
      <c r="G18" t="s">
        <v>123</v>
      </c>
    </row>
    <row r="19" spans="1:7" x14ac:dyDescent="0.2">
      <c r="A19">
        <v>126</v>
      </c>
      <c r="B19" s="2">
        <v>43943</v>
      </c>
      <c r="C19" s="4">
        <v>8</v>
      </c>
      <c r="D19">
        <v>1</v>
      </c>
      <c r="E19">
        <v>1</v>
      </c>
      <c r="F19" t="s">
        <v>122</v>
      </c>
      <c r="G19" t="s">
        <v>123</v>
      </c>
    </row>
    <row r="20" spans="1:7" x14ac:dyDescent="0.2">
      <c r="A20">
        <v>126</v>
      </c>
      <c r="B20" s="2">
        <v>43944</v>
      </c>
      <c r="C20" s="4">
        <v>8</v>
      </c>
      <c r="D20">
        <v>1</v>
      </c>
      <c r="E20">
        <v>1</v>
      </c>
      <c r="F20" t="s">
        <v>122</v>
      </c>
      <c r="G20" t="s">
        <v>123</v>
      </c>
    </row>
    <row r="21" spans="1:7" x14ac:dyDescent="0.2">
      <c r="A21">
        <v>126</v>
      </c>
      <c r="B21" s="2">
        <v>43945</v>
      </c>
      <c r="C21" s="4">
        <v>8</v>
      </c>
      <c r="D21">
        <v>1</v>
      </c>
      <c r="E21">
        <v>1</v>
      </c>
      <c r="F21" t="s">
        <v>122</v>
      </c>
      <c r="G21" t="s">
        <v>123</v>
      </c>
    </row>
    <row r="22" spans="1:7" x14ac:dyDescent="0.2">
      <c r="A22">
        <v>126</v>
      </c>
      <c r="B22" s="2">
        <v>43946</v>
      </c>
      <c r="C22" s="4">
        <v>8</v>
      </c>
      <c r="D22">
        <v>1</v>
      </c>
      <c r="E22">
        <v>1</v>
      </c>
      <c r="F22" t="s">
        <v>122</v>
      </c>
      <c r="G22" t="s">
        <v>123</v>
      </c>
    </row>
    <row r="23" spans="1:7" x14ac:dyDescent="0.2">
      <c r="B23" s="2"/>
      <c r="C23" s="4"/>
    </row>
    <row r="24" spans="1:7" x14ac:dyDescent="0.2">
      <c r="C24" s="5">
        <f>SUM(C9:C22)</f>
        <v>82</v>
      </c>
    </row>
    <row r="29" spans="1:7" x14ac:dyDescent="0.2">
      <c r="A29" t="s">
        <v>158</v>
      </c>
    </row>
  </sheetData>
  <mergeCells count="4">
    <mergeCell ref="E3:P3"/>
    <mergeCell ref="B4:D4"/>
    <mergeCell ref="B6:C6"/>
    <mergeCell ref="D6:E6"/>
  </mergeCells>
  <pageMargins left="0.7" right="0.7" top="0.75" bottom="0.75" header="0.3" footer="0.3"/>
  <drawing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E37"/>
  <sheetViews>
    <sheetView workbookViewId="0">
      <selection activeCell="D18" sqref="D18"/>
    </sheetView>
  </sheetViews>
  <sheetFormatPr defaultRowHeight="12.75" x14ac:dyDescent="0.2"/>
  <cols>
    <col min="1" max="1" width="13.7109375" customWidth="1"/>
    <col min="2" max="2" width="11.7109375" bestFit="1" customWidth="1"/>
    <col min="3" max="3" width="11.5703125" bestFit="1" customWidth="1"/>
    <col min="4" max="4" width="16.42578125" bestFit="1" customWidth="1"/>
    <col min="5" max="5" width="7.5703125" customWidth="1"/>
    <col min="6" max="6" width="16.42578125" customWidth="1"/>
    <col min="7" max="7" width="3.140625" customWidth="1"/>
    <col min="8" max="8" width="11" customWidth="1"/>
    <col min="14" max="15" width="9.85546875" customWidth="1"/>
    <col min="16" max="16" width="9.7109375" bestFit="1" customWidth="1"/>
    <col min="18" max="18" width="11.5703125" customWidth="1"/>
    <col min="19" max="19" width="9.140625" style="49"/>
    <col min="20" max="20" width="12.140625" bestFit="1" customWidth="1"/>
    <col min="21" max="21" width="13.28515625" bestFit="1" customWidth="1"/>
    <col min="22" max="22" width="12.42578125" customWidth="1"/>
    <col min="25" max="25" width="13.42578125" bestFit="1" customWidth="1"/>
    <col min="26" max="26" width="18.7109375" bestFit="1" customWidth="1"/>
    <col min="27" max="27" width="17.85546875" bestFit="1" customWidth="1"/>
    <col min="28" max="28" width="11.85546875" bestFit="1" customWidth="1"/>
    <col min="29" max="29" width="22.5703125" bestFit="1" customWidth="1"/>
  </cols>
  <sheetData>
    <row r="1" spans="1:31" x14ac:dyDescent="0.2">
      <c r="A1" s="49" t="s">
        <v>147</v>
      </c>
    </row>
    <row r="2" spans="1:31" x14ac:dyDescent="0.2">
      <c r="A2" s="49" t="s">
        <v>183</v>
      </c>
      <c r="B2" s="139"/>
      <c r="C2" s="139"/>
      <c r="D2" s="139"/>
      <c r="E2" s="139"/>
      <c r="F2" s="139"/>
      <c r="G2" s="139"/>
      <c r="H2" s="146"/>
      <c r="I2" s="141"/>
      <c r="J2" s="141"/>
      <c r="K2" s="141"/>
      <c r="L2" s="143"/>
      <c r="M2" s="147"/>
      <c r="N2" s="148"/>
      <c r="O2" s="148"/>
      <c r="P2" s="139"/>
      <c r="Q2" s="139"/>
      <c r="R2" s="139"/>
      <c r="S2" s="140"/>
      <c r="T2" s="139"/>
      <c r="U2" s="139"/>
      <c r="V2" s="78"/>
      <c r="W2" s="141"/>
      <c r="X2" s="141"/>
      <c r="Y2" s="141"/>
      <c r="Z2" s="141"/>
      <c r="AA2" s="145"/>
      <c r="AB2" s="141"/>
      <c r="AC2" s="142"/>
    </row>
    <row r="3" spans="1:31" x14ac:dyDescent="0.2">
      <c r="A3" t="s">
        <v>143</v>
      </c>
      <c r="B3" s="170">
        <v>43933</v>
      </c>
      <c r="C3" s="139"/>
      <c r="D3" s="139"/>
      <c r="E3" s="139"/>
      <c r="F3" s="139"/>
      <c r="G3" s="139"/>
      <c r="H3" s="146"/>
      <c r="I3" s="141"/>
      <c r="J3" s="141"/>
      <c r="K3" s="141"/>
      <c r="L3" s="143"/>
      <c r="M3" s="147"/>
      <c r="N3" s="148"/>
      <c r="O3" s="148"/>
      <c r="P3" s="139"/>
      <c r="Q3" s="139"/>
      <c r="R3" s="139"/>
      <c r="S3" s="140"/>
      <c r="T3" s="139"/>
      <c r="U3" s="139"/>
      <c r="V3" s="78"/>
      <c r="W3" s="141"/>
      <c r="X3" s="141"/>
      <c r="Y3" s="141"/>
      <c r="Z3" s="141"/>
      <c r="AA3" s="145"/>
      <c r="AB3" s="141"/>
      <c r="AC3" s="142"/>
    </row>
    <row r="4" spans="1:31" x14ac:dyDescent="0.2">
      <c r="A4" t="s">
        <v>75</v>
      </c>
      <c r="B4" s="170">
        <v>43946</v>
      </c>
      <c r="C4" s="171"/>
      <c r="D4" s="139"/>
      <c r="E4" s="139"/>
      <c r="F4" s="139"/>
      <c r="G4" s="139"/>
      <c r="H4" s="146"/>
      <c r="I4" s="141"/>
      <c r="J4" s="141"/>
      <c r="K4" s="141"/>
      <c r="L4" s="143"/>
      <c r="M4" s="147"/>
      <c r="N4" s="148"/>
      <c r="O4" s="148"/>
      <c r="P4" s="139"/>
      <c r="Q4" s="139"/>
      <c r="R4" s="139"/>
      <c r="S4" s="140"/>
      <c r="T4" s="139"/>
      <c r="U4" s="139"/>
      <c r="V4" s="78"/>
      <c r="W4" s="141"/>
      <c r="X4" s="141"/>
      <c r="Y4" s="141"/>
      <c r="Z4" s="141"/>
      <c r="AA4" s="145"/>
      <c r="AB4" s="141"/>
      <c r="AC4" s="142"/>
    </row>
    <row r="5" spans="1:31" x14ac:dyDescent="0.2">
      <c r="A5" s="141"/>
      <c r="B5" s="141"/>
      <c r="C5" s="141"/>
      <c r="D5" s="141"/>
      <c r="E5" s="141"/>
      <c r="F5" s="141"/>
      <c r="G5" s="141"/>
      <c r="H5" s="175"/>
      <c r="I5" s="175"/>
      <c r="J5" s="175"/>
      <c r="K5" s="175"/>
      <c r="L5" s="175"/>
      <c r="M5" s="175"/>
      <c r="N5" s="175"/>
      <c r="O5" s="175"/>
      <c r="P5" s="175"/>
      <c r="Q5" s="175"/>
      <c r="R5" s="175"/>
      <c r="S5" s="175"/>
      <c r="T5" s="175"/>
      <c r="U5" s="175"/>
      <c r="V5" s="175"/>
      <c r="W5" s="175"/>
      <c r="X5" s="175"/>
      <c r="Y5" s="175"/>
      <c r="Z5" s="175"/>
      <c r="AA5" s="139"/>
      <c r="AB5" s="139"/>
      <c r="AC5" s="175"/>
    </row>
    <row r="6" spans="1:31" x14ac:dyDescent="0.2">
      <c r="A6" s="141"/>
      <c r="B6" s="141"/>
      <c r="C6" s="141"/>
      <c r="D6" s="141"/>
      <c r="E6" s="141"/>
      <c r="F6" s="141"/>
      <c r="G6" s="141"/>
      <c r="H6" s="175" t="s">
        <v>61</v>
      </c>
      <c r="I6" s="175" t="s">
        <v>62</v>
      </c>
      <c r="J6" s="175" t="s">
        <v>63</v>
      </c>
      <c r="K6" s="175" t="s">
        <v>64</v>
      </c>
      <c r="L6" s="176" t="s">
        <v>65</v>
      </c>
      <c r="M6" s="175" t="s">
        <v>66</v>
      </c>
      <c r="N6" s="175" t="s">
        <v>67</v>
      </c>
      <c r="O6" s="127"/>
      <c r="P6" s="175" t="s">
        <v>61</v>
      </c>
      <c r="Q6" s="175" t="s">
        <v>62</v>
      </c>
      <c r="R6" s="175" t="s">
        <v>63</v>
      </c>
      <c r="S6" s="175" t="s">
        <v>64</v>
      </c>
      <c r="T6" s="176" t="s">
        <v>65</v>
      </c>
      <c r="U6" s="175" t="s">
        <v>66</v>
      </c>
      <c r="V6" s="78" t="s">
        <v>67</v>
      </c>
      <c r="W6" s="127"/>
      <c r="X6" s="127"/>
      <c r="Y6" s="127"/>
      <c r="Z6" s="127"/>
      <c r="AA6" s="140"/>
      <c r="AB6" s="140"/>
      <c r="AC6" s="127"/>
      <c r="AD6" s="49"/>
      <c r="AE6" s="49"/>
    </row>
    <row r="7" spans="1:31" ht="24" x14ac:dyDescent="0.2">
      <c r="A7" s="149" t="s">
        <v>86</v>
      </c>
      <c r="B7" s="152" t="s">
        <v>87</v>
      </c>
      <c r="C7" s="152" t="s">
        <v>8</v>
      </c>
      <c r="D7" s="152" t="s">
        <v>15</v>
      </c>
      <c r="E7" s="152" t="s">
        <v>144</v>
      </c>
      <c r="F7" s="152" t="s">
        <v>120</v>
      </c>
      <c r="G7" s="120"/>
      <c r="H7" s="80">
        <f>+B3</f>
        <v>43933</v>
      </c>
      <c r="I7" s="80">
        <f t="shared" ref="I7:N7" si="0">+H7+1</f>
        <v>43934</v>
      </c>
      <c r="J7" s="80">
        <f t="shared" si="0"/>
        <v>43935</v>
      </c>
      <c r="K7" s="80">
        <f t="shared" si="0"/>
        <v>43936</v>
      </c>
      <c r="L7" s="80">
        <f t="shared" si="0"/>
        <v>43937</v>
      </c>
      <c r="M7" s="80">
        <f t="shared" si="0"/>
        <v>43938</v>
      </c>
      <c r="N7" s="80">
        <f t="shared" si="0"/>
        <v>43939</v>
      </c>
      <c r="O7" s="177" t="s">
        <v>151</v>
      </c>
      <c r="P7" s="80">
        <f>+N7+1</f>
        <v>43940</v>
      </c>
      <c r="Q7" s="80">
        <f t="shared" ref="Q7:V7" si="1">+P7+1</f>
        <v>43941</v>
      </c>
      <c r="R7" s="80">
        <f t="shared" si="1"/>
        <v>43942</v>
      </c>
      <c r="S7" s="80">
        <f t="shared" si="1"/>
        <v>43943</v>
      </c>
      <c r="T7" s="80">
        <f t="shared" si="1"/>
        <v>43944</v>
      </c>
      <c r="U7" s="80">
        <f t="shared" si="1"/>
        <v>43945</v>
      </c>
      <c r="V7" s="80">
        <f t="shared" si="1"/>
        <v>43946</v>
      </c>
      <c r="W7" s="177" t="s">
        <v>152</v>
      </c>
      <c r="X7" s="177" t="s">
        <v>153</v>
      </c>
      <c r="Y7" s="178" t="s">
        <v>101</v>
      </c>
      <c r="Z7" s="178" t="s">
        <v>150</v>
      </c>
      <c r="AA7" s="179" t="s">
        <v>149</v>
      </c>
      <c r="AB7" s="179" t="s">
        <v>146</v>
      </c>
      <c r="AC7" s="178" t="s">
        <v>148</v>
      </c>
      <c r="AD7" s="49"/>
      <c r="AE7" s="49"/>
    </row>
    <row r="8" spans="1:31" x14ac:dyDescent="0.2">
      <c r="A8" s="163">
        <v>139</v>
      </c>
      <c r="B8" s="163" t="str">
        <f>_xll.GetEmployeeName(A8)</f>
        <v/>
      </c>
      <c r="C8" s="163" t="str">
        <f>_xll.GetEmployeeDepartment(A8)</f>
        <v/>
      </c>
      <c r="D8" s="163" t="str">
        <f>_xll.GetEmployeeJobPosition(A8)</f>
        <v/>
      </c>
      <c r="E8" s="185" t="s">
        <v>145</v>
      </c>
      <c r="F8" s="185" t="s">
        <v>145</v>
      </c>
      <c r="G8" s="164"/>
      <c r="H8" s="173">
        <v>8</v>
      </c>
      <c r="I8" s="173">
        <v>0</v>
      </c>
      <c r="J8" s="173"/>
      <c r="K8" s="173">
        <v>2</v>
      </c>
      <c r="L8" s="173">
        <v>3</v>
      </c>
      <c r="M8" s="173"/>
      <c r="N8" s="173"/>
      <c r="O8" s="174">
        <f t="shared" ref="O8:O16" si="2">SUM(H8:N8)</f>
        <v>13</v>
      </c>
      <c r="P8" s="173">
        <v>8</v>
      </c>
      <c r="Q8" s="173">
        <v>0</v>
      </c>
      <c r="R8" s="173"/>
      <c r="S8" s="173">
        <v>1</v>
      </c>
      <c r="T8" s="173">
        <v>5</v>
      </c>
      <c r="U8" s="173"/>
      <c r="V8" s="173"/>
      <c r="W8" s="174">
        <f t="shared" ref="W8:W16" si="3">SUM(P8:V8)</f>
        <v>14</v>
      </c>
      <c r="X8" s="174">
        <f>O8+W8</f>
        <v>27</v>
      </c>
      <c r="Y8" s="173"/>
      <c r="Z8" s="173"/>
      <c r="AA8" s="173"/>
      <c r="AB8" s="173"/>
      <c r="AC8" s="173"/>
    </row>
    <row r="9" spans="1:31" x14ac:dyDescent="0.2">
      <c r="A9" s="162">
        <v>139</v>
      </c>
      <c r="B9" s="162" t="str">
        <f>_xll.GetEmployeeName(A9)</f>
        <v/>
      </c>
      <c r="C9" s="162" t="str">
        <f>_xll.GetEmployeeDepartment(A9)</f>
        <v/>
      </c>
      <c r="D9" s="162" t="str">
        <f>_xll.GetEmployeeJobPosition(A9)</f>
        <v/>
      </c>
      <c r="E9" s="187">
        <v>1</v>
      </c>
      <c r="F9" s="187">
        <v>4</v>
      </c>
      <c r="G9" s="159"/>
      <c r="H9" s="159"/>
      <c r="I9" s="159">
        <v>8</v>
      </c>
      <c r="J9" s="159"/>
      <c r="K9" s="159">
        <v>3</v>
      </c>
      <c r="L9" s="159">
        <v>2</v>
      </c>
      <c r="M9" s="159"/>
      <c r="N9" s="159"/>
      <c r="O9" s="160">
        <f t="shared" si="2"/>
        <v>13</v>
      </c>
      <c r="P9" s="159"/>
      <c r="Q9" s="159">
        <v>8</v>
      </c>
      <c r="R9" s="159"/>
      <c r="S9" s="159">
        <v>4</v>
      </c>
      <c r="T9" s="159">
        <v>2</v>
      </c>
      <c r="U9" s="159"/>
      <c r="V9" s="159"/>
      <c r="W9" s="160">
        <f t="shared" si="3"/>
        <v>14</v>
      </c>
      <c r="X9" s="160">
        <f t="shared" ref="X9:X16" si="4">O9+W9</f>
        <v>27</v>
      </c>
      <c r="Y9" s="159"/>
      <c r="Z9" s="159"/>
      <c r="AA9" s="159" t="s">
        <v>117</v>
      </c>
      <c r="AB9" s="159">
        <v>20202</v>
      </c>
      <c r="AC9" s="159" t="s">
        <v>118</v>
      </c>
    </row>
    <row r="10" spans="1:31" x14ac:dyDescent="0.2">
      <c r="A10" s="163">
        <v>139</v>
      </c>
      <c r="B10" s="163" t="str">
        <f>_xll.GetEmployeeName(A10)</f>
        <v/>
      </c>
      <c r="C10" s="163" t="str">
        <f>_xll.GetEmployeeDepartment(A10)</f>
        <v/>
      </c>
      <c r="D10" s="163" t="str">
        <f>_xll.GetEmployeeJobPosition(A10)</f>
        <v/>
      </c>
      <c r="E10" s="186">
        <v>1</v>
      </c>
      <c r="F10" s="186">
        <v>2</v>
      </c>
      <c r="G10" s="163"/>
      <c r="H10" s="167">
        <v>1</v>
      </c>
      <c r="I10" s="167"/>
      <c r="J10" s="167"/>
      <c r="K10" s="167"/>
      <c r="L10" s="167"/>
      <c r="M10" s="167"/>
      <c r="N10" s="167"/>
      <c r="O10" s="165">
        <f t="shared" ref="O10" si="5">SUM(H10:N10)</f>
        <v>1</v>
      </c>
      <c r="P10" s="167"/>
      <c r="Q10" s="167"/>
      <c r="R10" s="167"/>
      <c r="S10" s="167"/>
      <c r="T10" s="167"/>
      <c r="U10" s="167"/>
      <c r="V10" s="167"/>
      <c r="W10" s="165">
        <f t="shared" ref="W10" si="6">SUM(P10:V10)</f>
        <v>0</v>
      </c>
      <c r="X10" s="165">
        <f t="shared" ref="X10" si="7">O10+W10</f>
        <v>1</v>
      </c>
      <c r="Y10" s="164"/>
      <c r="Z10" s="164"/>
      <c r="AA10" s="164"/>
      <c r="AB10" s="164"/>
      <c r="AC10" s="164"/>
    </row>
    <row r="11" spans="1:31" x14ac:dyDescent="0.2">
      <c r="A11" s="162">
        <v>139</v>
      </c>
      <c r="B11" s="162" t="str">
        <f>_xll.GetEmployeeName(A11)</f>
        <v/>
      </c>
      <c r="C11" s="162" t="str">
        <f>_xll.GetEmployeeDepartment(A11)</f>
        <v/>
      </c>
      <c r="D11" s="162" t="str">
        <f>_xll.GetEmployeeJobPosition(A11)</f>
        <v/>
      </c>
      <c r="E11" s="187">
        <v>1</v>
      </c>
      <c r="F11" s="187">
        <v>3</v>
      </c>
      <c r="G11" s="162"/>
      <c r="H11" s="161"/>
      <c r="I11" s="161"/>
      <c r="J11" s="161">
        <v>8</v>
      </c>
      <c r="K11" s="161">
        <v>3</v>
      </c>
      <c r="L11" s="161">
        <v>3</v>
      </c>
      <c r="M11" s="161"/>
      <c r="N11" s="161"/>
      <c r="O11" s="160">
        <f t="shared" si="2"/>
        <v>14</v>
      </c>
      <c r="P11" s="161"/>
      <c r="Q11" s="161"/>
      <c r="R11" s="161">
        <v>8</v>
      </c>
      <c r="S11" s="161">
        <v>3</v>
      </c>
      <c r="T11" s="161">
        <v>1</v>
      </c>
      <c r="U11" s="161"/>
      <c r="V11" s="161"/>
      <c r="W11" s="160">
        <f t="shared" si="3"/>
        <v>12</v>
      </c>
      <c r="X11" s="160">
        <f t="shared" si="4"/>
        <v>26</v>
      </c>
      <c r="Y11" s="159"/>
      <c r="Z11" s="159"/>
      <c r="AA11" s="159"/>
      <c r="AB11" s="159"/>
      <c r="AC11" s="159"/>
    </row>
    <row r="12" spans="1:31" x14ac:dyDescent="0.2">
      <c r="A12" s="162"/>
      <c r="B12" s="162"/>
      <c r="C12" s="162"/>
      <c r="D12" s="162"/>
      <c r="E12" s="162"/>
      <c r="F12" s="162"/>
      <c r="G12" s="162"/>
      <c r="H12" s="161"/>
      <c r="I12" s="161"/>
      <c r="J12" s="161"/>
      <c r="K12" s="161"/>
      <c r="L12" s="161"/>
      <c r="M12" s="161"/>
      <c r="N12" s="161"/>
      <c r="O12" s="160">
        <f t="shared" si="2"/>
        <v>0</v>
      </c>
      <c r="P12" s="161"/>
      <c r="Q12" s="161"/>
      <c r="R12" s="161"/>
      <c r="S12" s="161"/>
      <c r="T12" s="161"/>
      <c r="U12" s="161"/>
      <c r="V12" s="161"/>
      <c r="W12" s="160">
        <f t="shared" si="3"/>
        <v>0</v>
      </c>
      <c r="X12" s="160">
        <f t="shared" si="4"/>
        <v>0</v>
      </c>
      <c r="Y12" s="159"/>
      <c r="Z12" s="159"/>
      <c r="AA12" s="159"/>
      <c r="AB12" s="159"/>
      <c r="AC12" s="159"/>
    </row>
    <row r="13" spans="1:31" x14ac:dyDescent="0.2">
      <c r="A13" s="163"/>
      <c r="B13" s="163"/>
      <c r="C13" s="163"/>
      <c r="D13" s="163"/>
      <c r="E13" s="163"/>
      <c r="F13" s="163"/>
      <c r="G13" s="163"/>
      <c r="H13" s="167"/>
      <c r="I13" s="167"/>
      <c r="J13" s="167"/>
      <c r="K13" s="167"/>
      <c r="L13" s="167"/>
      <c r="M13" s="167"/>
      <c r="N13" s="167"/>
      <c r="O13" s="165">
        <f t="shared" si="2"/>
        <v>0</v>
      </c>
      <c r="P13" s="167"/>
      <c r="Q13" s="167"/>
      <c r="R13" s="167"/>
      <c r="S13" s="164"/>
      <c r="T13" s="164"/>
      <c r="U13" s="164"/>
      <c r="V13" s="164"/>
      <c r="W13" s="165">
        <f t="shared" si="3"/>
        <v>0</v>
      </c>
      <c r="X13" s="165">
        <f t="shared" si="4"/>
        <v>0</v>
      </c>
      <c r="Y13" s="164"/>
      <c r="Z13" s="164"/>
      <c r="AA13" s="164"/>
      <c r="AB13" s="164"/>
      <c r="AC13" s="164"/>
    </row>
    <row r="14" spans="1:31" x14ac:dyDescent="0.2">
      <c r="A14" s="162"/>
      <c r="B14" s="162"/>
      <c r="C14" s="162"/>
      <c r="D14" s="162"/>
      <c r="E14" s="162"/>
      <c r="F14" s="162"/>
      <c r="G14" s="162"/>
      <c r="H14" s="161"/>
      <c r="I14" s="161"/>
      <c r="J14" s="161"/>
      <c r="K14" s="161"/>
      <c r="L14" s="161"/>
      <c r="M14" s="161"/>
      <c r="N14" s="161"/>
      <c r="O14" s="160">
        <f t="shared" si="2"/>
        <v>0</v>
      </c>
      <c r="P14" s="161"/>
      <c r="Q14" s="161"/>
      <c r="R14" s="161"/>
      <c r="S14" s="159"/>
      <c r="T14" s="159"/>
      <c r="U14" s="159"/>
      <c r="V14" s="159"/>
      <c r="W14" s="160">
        <f t="shared" si="3"/>
        <v>0</v>
      </c>
      <c r="X14" s="160">
        <f t="shared" si="4"/>
        <v>0</v>
      </c>
      <c r="Y14" s="159"/>
      <c r="Z14" s="159"/>
      <c r="AA14" s="159"/>
      <c r="AB14" s="159"/>
      <c r="AC14" s="159"/>
    </row>
    <row r="15" spans="1:31" x14ac:dyDescent="0.2">
      <c r="A15" s="163"/>
      <c r="B15" s="163"/>
      <c r="C15" s="163"/>
      <c r="D15" s="163"/>
      <c r="E15" s="163"/>
      <c r="F15" s="163"/>
      <c r="G15" s="163"/>
      <c r="H15" s="167"/>
      <c r="I15" s="167"/>
      <c r="J15" s="167"/>
      <c r="K15" s="167"/>
      <c r="L15" s="167"/>
      <c r="M15" s="167"/>
      <c r="N15" s="167"/>
      <c r="O15" s="165">
        <f t="shared" si="2"/>
        <v>0</v>
      </c>
      <c r="P15" s="167"/>
      <c r="Q15" s="167"/>
      <c r="R15" s="167"/>
      <c r="S15" s="164"/>
      <c r="T15" s="164"/>
      <c r="U15" s="164"/>
      <c r="V15" s="164"/>
      <c r="W15" s="165">
        <f t="shared" si="3"/>
        <v>0</v>
      </c>
      <c r="X15" s="165">
        <f t="shared" si="4"/>
        <v>0</v>
      </c>
      <c r="Y15" s="164"/>
      <c r="Z15" s="164"/>
      <c r="AA15" s="164"/>
      <c r="AB15" s="164"/>
      <c r="AC15" s="164"/>
    </row>
    <row r="16" spans="1:31" x14ac:dyDescent="0.2">
      <c r="A16" s="162"/>
      <c r="B16" s="162"/>
      <c r="C16" s="162"/>
      <c r="D16" s="162"/>
      <c r="E16" s="162"/>
      <c r="F16" s="162"/>
      <c r="G16" s="162"/>
      <c r="H16" s="161"/>
      <c r="I16" s="161"/>
      <c r="J16" s="161"/>
      <c r="K16" s="161"/>
      <c r="L16" s="161"/>
      <c r="M16" s="161"/>
      <c r="N16" s="161"/>
      <c r="O16" s="160">
        <f t="shared" si="2"/>
        <v>0</v>
      </c>
      <c r="P16" s="161"/>
      <c r="Q16" s="161"/>
      <c r="R16" s="161"/>
      <c r="S16" s="159"/>
      <c r="T16" s="159"/>
      <c r="U16" s="159"/>
      <c r="V16" s="159"/>
      <c r="W16" s="160">
        <f t="shared" si="3"/>
        <v>0</v>
      </c>
      <c r="X16" s="160">
        <f t="shared" si="4"/>
        <v>0</v>
      </c>
      <c r="Y16" s="159"/>
      <c r="Z16" s="159"/>
      <c r="AA16" s="159"/>
      <c r="AB16" s="159"/>
      <c r="AC16" s="159"/>
    </row>
    <row r="17" spans="1:24" x14ac:dyDescent="0.2">
      <c r="H17" s="48"/>
      <c r="I17" s="48"/>
      <c r="J17" s="48"/>
      <c r="K17" s="48"/>
      <c r="L17" s="48"/>
      <c r="M17" s="48"/>
      <c r="N17" s="48"/>
      <c r="O17" s="48"/>
      <c r="P17" s="48"/>
      <c r="Q17" s="48"/>
      <c r="R17" s="48"/>
      <c r="S17" s="154"/>
    </row>
    <row r="18" spans="1:24" s="49" customFormat="1" x14ac:dyDescent="0.2">
      <c r="B18" s="49" t="s">
        <v>112</v>
      </c>
      <c r="H18" s="153">
        <f t="shared" ref="H18:X18" si="8">SUM(H8:H16)</f>
        <v>9</v>
      </c>
      <c r="I18" s="153">
        <f t="shared" si="8"/>
        <v>8</v>
      </c>
      <c r="J18" s="153">
        <f t="shared" si="8"/>
        <v>8</v>
      </c>
      <c r="K18" s="153">
        <f t="shared" si="8"/>
        <v>8</v>
      </c>
      <c r="L18" s="153">
        <f t="shared" si="8"/>
        <v>8</v>
      </c>
      <c r="M18" s="153">
        <f t="shared" si="8"/>
        <v>0</v>
      </c>
      <c r="N18" s="153">
        <f t="shared" si="8"/>
        <v>0</v>
      </c>
      <c r="O18" s="153">
        <f t="shared" si="8"/>
        <v>41</v>
      </c>
      <c r="P18" s="153">
        <f t="shared" si="8"/>
        <v>8</v>
      </c>
      <c r="Q18" s="153">
        <f t="shared" si="8"/>
        <v>8</v>
      </c>
      <c r="R18" s="153">
        <f t="shared" si="8"/>
        <v>8</v>
      </c>
      <c r="S18" s="153">
        <f t="shared" si="8"/>
        <v>8</v>
      </c>
      <c r="T18" s="153">
        <f t="shared" si="8"/>
        <v>8</v>
      </c>
      <c r="U18" s="153">
        <f t="shared" si="8"/>
        <v>0</v>
      </c>
      <c r="V18" s="153">
        <f t="shared" si="8"/>
        <v>0</v>
      </c>
      <c r="W18" s="153">
        <f t="shared" si="8"/>
        <v>40</v>
      </c>
      <c r="X18" s="153">
        <f t="shared" si="8"/>
        <v>81</v>
      </c>
    </row>
    <row r="21" spans="1:24" x14ac:dyDescent="0.2">
      <c r="A21" t="s">
        <v>154</v>
      </c>
    </row>
    <row r="24" spans="1:24" x14ac:dyDescent="0.2">
      <c r="B24" s="2"/>
    </row>
    <row r="25" spans="1:24" x14ac:dyDescent="0.2">
      <c r="B25" s="2"/>
    </row>
    <row r="26" spans="1:24" x14ac:dyDescent="0.2">
      <c r="B26" s="2"/>
    </row>
    <row r="27" spans="1:24" x14ac:dyDescent="0.2">
      <c r="B27" s="2"/>
    </row>
    <row r="28" spans="1:24" x14ac:dyDescent="0.2">
      <c r="B28" s="2"/>
    </row>
    <row r="29" spans="1:24" x14ac:dyDescent="0.2">
      <c r="B29" s="2"/>
    </row>
    <row r="30" spans="1:24" x14ac:dyDescent="0.2">
      <c r="B30" s="2"/>
    </row>
    <row r="31" spans="1:24" x14ac:dyDescent="0.2">
      <c r="B31" s="2"/>
    </row>
    <row r="32" spans="1:24" x14ac:dyDescent="0.2">
      <c r="B32" s="2"/>
    </row>
    <row r="33" spans="2:2" x14ac:dyDescent="0.2">
      <c r="B33" s="2"/>
    </row>
    <row r="34" spans="2:2" x14ac:dyDescent="0.2">
      <c r="B34" s="2"/>
    </row>
    <row r="35" spans="2:2" x14ac:dyDescent="0.2">
      <c r="B35" s="2"/>
    </row>
    <row r="36" spans="2:2" x14ac:dyDescent="0.2">
      <c r="B36" s="2"/>
    </row>
    <row r="37" spans="2:2" x14ac:dyDescent="0.2">
      <c r="B37" s="2"/>
    </row>
  </sheetData>
  <pageMargins left="0.7" right="0.7" top="0.75" bottom="0.75" header="0.3" footer="0.3"/>
  <pageSetup orientation="portrait" horizontalDpi="1200" verticalDpi="1200" r:id="rId1"/>
  <drawing r:id="rId2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00000000-0002-0000-0700-000000000000}">
          <x14:formula1>
            <xm:f>'G:\A_Development\miExcel\Templates\Payroll\[sample time.xlsx]Lookup'!#REF!</xm:f>
          </x14:formula1>
          <xm:sqref>A5:A6 A2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14"/>
  <sheetViews>
    <sheetView tabSelected="1" workbookViewId="0">
      <selection activeCell="C5" sqref="C5:F11"/>
    </sheetView>
  </sheetViews>
  <sheetFormatPr defaultRowHeight="12.75" x14ac:dyDescent="0.2"/>
  <cols>
    <col min="1" max="1" width="13.5703125" bestFit="1" customWidth="1"/>
    <col min="2" max="2" width="27.42578125" bestFit="1" customWidth="1"/>
    <col min="3" max="6" width="10.28515625" bestFit="1" customWidth="1"/>
    <col min="7" max="7" width="3" customWidth="1"/>
    <col min="8" max="11" width="10.28515625" bestFit="1" customWidth="1"/>
  </cols>
  <sheetData>
    <row r="1" spans="1:11" x14ac:dyDescent="0.2">
      <c r="A1" s="49" t="s">
        <v>165</v>
      </c>
    </row>
    <row r="2" spans="1:11" x14ac:dyDescent="0.2">
      <c r="H2" s="10">
        <v>0.03</v>
      </c>
    </row>
    <row r="3" spans="1:11" x14ac:dyDescent="0.2">
      <c r="C3" s="49" t="s">
        <v>136</v>
      </c>
      <c r="D3" s="49"/>
      <c r="E3" s="49"/>
      <c r="F3" s="49"/>
      <c r="H3" s="49" t="s">
        <v>137</v>
      </c>
    </row>
    <row r="4" spans="1:11" s="49" customFormat="1" x14ac:dyDescent="0.2">
      <c r="A4" s="49" t="s">
        <v>138</v>
      </c>
      <c r="B4" s="49" t="s">
        <v>135</v>
      </c>
      <c r="C4" s="49">
        <v>1</v>
      </c>
      <c r="D4" s="49">
        <v>2</v>
      </c>
      <c r="E4" s="49">
        <v>3</v>
      </c>
      <c r="F4" s="49">
        <v>4</v>
      </c>
      <c r="H4" s="49">
        <v>1</v>
      </c>
      <c r="I4" s="49">
        <v>2</v>
      </c>
      <c r="J4" s="49">
        <v>3</v>
      </c>
      <c r="K4" s="49">
        <v>4</v>
      </c>
    </row>
    <row r="5" spans="1:11" x14ac:dyDescent="0.2">
      <c r="A5" t="s">
        <v>139</v>
      </c>
      <c r="B5" s="172">
        <v>1</v>
      </c>
      <c r="C5" s="4">
        <v>43709.08</v>
      </c>
      <c r="D5" s="4">
        <v>44583.261599999998</v>
      </c>
      <c r="E5" s="4">
        <v>45894.534</v>
      </c>
      <c r="F5" s="4">
        <v>48079.987999999998</v>
      </c>
      <c r="G5" s="4"/>
      <c r="H5" s="4">
        <f t="shared" ref="H5:K11" si="0">(+C5*$H$2)+C5</f>
        <v>45020.352400000003</v>
      </c>
      <c r="I5" s="4">
        <f t="shared" si="0"/>
        <v>45920.759447999997</v>
      </c>
      <c r="J5" s="4">
        <f t="shared" si="0"/>
        <v>47271.370020000002</v>
      </c>
      <c r="K5" s="4">
        <f t="shared" si="0"/>
        <v>49522.387640000001</v>
      </c>
    </row>
    <row r="6" spans="1:11" x14ac:dyDescent="0.2">
      <c r="A6" t="s">
        <v>131</v>
      </c>
      <c r="B6" s="172">
        <v>1</v>
      </c>
      <c r="C6" s="4">
        <v>1639.0904999999998</v>
      </c>
      <c r="D6" s="4">
        <v>0</v>
      </c>
      <c r="E6" s="4">
        <v>0</v>
      </c>
      <c r="F6" s="4">
        <v>0</v>
      </c>
      <c r="G6" s="4"/>
      <c r="H6" s="4">
        <f t="shared" si="0"/>
        <v>1688.2632149999997</v>
      </c>
      <c r="I6" s="4">
        <f t="shared" si="0"/>
        <v>0</v>
      </c>
      <c r="J6" s="4">
        <f t="shared" si="0"/>
        <v>0</v>
      </c>
      <c r="K6" s="4">
        <f t="shared" si="0"/>
        <v>0</v>
      </c>
    </row>
    <row r="7" spans="1:11" x14ac:dyDescent="0.2">
      <c r="A7" t="s">
        <v>130</v>
      </c>
      <c r="B7" s="172">
        <v>1</v>
      </c>
      <c r="C7" s="4">
        <v>4774.05</v>
      </c>
      <c r="D7" s="4">
        <v>0</v>
      </c>
      <c r="E7" s="4">
        <v>0</v>
      </c>
      <c r="F7" s="4">
        <v>0</v>
      </c>
      <c r="G7" s="4"/>
      <c r="H7" s="4">
        <f t="shared" si="0"/>
        <v>4917.2714999999998</v>
      </c>
      <c r="I7" s="4">
        <f t="shared" si="0"/>
        <v>0</v>
      </c>
      <c r="J7" s="4">
        <f t="shared" si="0"/>
        <v>0</v>
      </c>
      <c r="K7" s="4">
        <f t="shared" si="0"/>
        <v>0</v>
      </c>
    </row>
    <row r="8" spans="1:11" x14ac:dyDescent="0.2">
      <c r="A8" t="s">
        <v>132</v>
      </c>
      <c r="B8" s="172">
        <v>1</v>
      </c>
      <c r="C8" s="4">
        <v>33948.800000000003</v>
      </c>
      <c r="D8" s="4">
        <v>34585.339999999997</v>
      </c>
      <c r="E8" s="4">
        <v>35646.239999999998</v>
      </c>
      <c r="F8" s="4">
        <v>37131.5</v>
      </c>
      <c r="G8" s="4"/>
      <c r="H8" s="4">
        <f t="shared" si="0"/>
        <v>34967.264000000003</v>
      </c>
      <c r="I8" s="4">
        <f t="shared" si="0"/>
        <v>35622.900199999996</v>
      </c>
      <c r="J8" s="4">
        <f t="shared" si="0"/>
        <v>36715.627199999995</v>
      </c>
      <c r="K8" s="4">
        <f t="shared" si="0"/>
        <v>38245.445</v>
      </c>
    </row>
    <row r="9" spans="1:11" x14ac:dyDescent="0.2">
      <c r="A9" t="s">
        <v>134</v>
      </c>
      <c r="B9" s="172">
        <v>1</v>
      </c>
      <c r="C9" s="4">
        <v>31827</v>
      </c>
      <c r="D9" s="4">
        <v>32463.54</v>
      </c>
      <c r="E9" s="4">
        <v>33418.35</v>
      </c>
      <c r="F9" s="4">
        <v>34797.519999999997</v>
      </c>
      <c r="G9" s="4"/>
      <c r="H9" s="4">
        <f t="shared" si="0"/>
        <v>32781.81</v>
      </c>
      <c r="I9" s="4">
        <f t="shared" si="0"/>
        <v>33437.446199999998</v>
      </c>
      <c r="J9" s="4">
        <f t="shared" si="0"/>
        <v>34420.900499999996</v>
      </c>
      <c r="K9" s="4">
        <f t="shared" si="0"/>
        <v>35841.445599999999</v>
      </c>
    </row>
    <row r="10" spans="1:11" x14ac:dyDescent="0.2">
      <c r="A10" t="s">
        <v>133</v>
      </c>
      <c r="B10" s="172" t="s">
        <v>140</v>
      </c>
      <c r="C10" s="4">
        <v>32887.9</v>
      </c>
      <c r="D10" s="4">
        <v>33524.44</v>
      </c>
      <c r="E10" s="4">
        <v>34585.339999999997</v>
      </c>
      <c r="F10" s="4">
        <v>35858.42</v>
      </c>
      <c r="G10" s="4"/>
      <c r="H10" s="4">
        <f t="shared" si="0"/>
        <v>33874.537000000004</v>
      </c>
      <c r="I10" s="4">
        <f t="shared" si="0"/>
        <v>34530.173200000005</v>
      </c>
      <c r="J10" s="4">
        <f t="shared" si="0"/>
        <v>35622.900199999996</v>
      </c>
      <c r="K10" s="4">
        <f t="shared" si="0"/>
        <v>36934.172599999998</v>
      </c>
    </row>
    <row r="11" spans="1:11" x14ac:dyDescent="0.2">
      <c r="A11" t="s">
        <v>133</v>
      </c>
      <c r="B11" s="172" t="s">
        <v>141</v>
      </c>
      <c r="C11" s="4">
        <v>33874.537000000004</v>
      </c>
      <c r="D11" s="4">
        <v>34530.173200000005</v>
      </c>
      <c r="E11" s="4">
        <v>35622.900199999996</v>
      </c>
      <c r="F11" s="4">
        <v>36934.172599999998</v>
      </c>
      <c r="H11" s="4">
        <f t="shared" si="0"/>
        <v>34890.773110000002</v>
      </c>
      <c r="I11" s="4">
        <f t="shared" si="0"/>
        <v>35566.078396000004</v>
      </c>
      <c r="J11" s="4">
        <f t="shared" si="0"/>
        <v>36691.587205999997</v>
      </c>
      <c r="K11" s="4">
        <f t="shared" si="0"/>
        <v>38042.197778000002</v>
      </c>
    </row>
    <row r="14" spans="1:11" x14ac:dyDescent="0.2">
      <c r="A14" t="s">
        <v>163</v>
      </c>
    </row>
  </sheetData>
  <pageMargins left="0.7" right="0.7" top="0.75" bottom="0.75" header="0.3" footer="0.3"/>
  <pageSetup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</vt:i4>
      </vt:variant>
    </vt:vector>
  </HeadingPairs>
  <TitlesOfParts>
    <vt:vector size="12" baseType="lpstr">
      <vt:lpstr>Employee Data</vt:lpstr>
      <vt:lpstr>Pay Codes</vt:lpstr>
      <vt:lpstr>941 tie out</vt:lpstr>
      <vt:lpstr>Productive Cost</vt:lpstr>
      <vt:lpstr>TimeImport</vt:lpstr>
      <vt:lpstr>TimeTable Import</vt:lpstr>
      <vt:lpstr>TimeKeepingImport</vt:lpstr>
      <vt:lpstr>Timekeeping Table</vt:lpstr>
      <vt:lpstr>Pay Grade Shedule</vt:lpstr>
      <vt:lpstr>Import deduction changes</vt:lpstr>
      <vt:lpstr>Update Hourly Wage</vt:lpstr>
      <vt:lpstr>'Productive Cost'!Print_Area</vt:lpstr>
    </vt:vector>
  </TitlesOfParts>
  <Company>Baker Tilly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Krista Goldschmidt</dc:creator>
  <cp:lastModifiedBy>VanHeesch, Stacy</cp:lastModifiedBy>
  <dcterms:created xsi:type="dcterms:W3CDTF">2020-08-18T21:41:53Z</dcterms:created>
  <dcterms:modified xsi:type="dcterms:W3CDTF">2022-09-06T14:08:57Z</dcterms:modified>
</cp:coreProperties>
</file>